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Z:\Departamente\POR 2021-2027\Ghiduri\Prioritatea 1_O_Regiune_Competitiva\1.CDI\1.3.1.Trecerea de la idee la piata\Consultare publica 1.3.1 Trecerea de la idee la piata\"/>
    </mc:Choice>
  </mc:AlternateContent>
  <xr:revisionPtr revIDLastSave="0" documentId="13_ncr:1_{A23D206A-6F51-4F02-A007-06618A20FA71}" xr6:coauthVersionLast="47" xr6:coauthVersionMax="47" xr10:uidLastSave="{00000000-0000-0000-0000-000000000000}"/>
  <bookViews>
    <workbookView xWindow="-108" yWindow="-108" windowWidth="23256" windowHeight="12576" tabRatio="910" firstSheet="3" activeTab="11" xr2:uid="{00000000-000D-0000-FFFF-FFFF00000000}"/>
  </bookViews>
  <sheets>
    <sheet name="0-Instructiuni" sheetId="5" r:id="rId1"/>
    <sheet name="1- Situatii Financiare" sheetId="13" r:id="rId2"/>
    <sheet name="2- Dificultate Societate" sheetId="14" r:id="rId3"/>
    <sheet name="3- Bugetul proiectului" sheetId="10" r:id="rId4"/>
    <sheet name="Foaie1" sheetId="12" state="hidden" r:id="rId5"/>
    <sheet name="4A-Deviz Obiectiv CD" sheetId="20" r:id="rId6"/>
    <sheet name="Foaie3" sheetId="26" state="hidden" r:id="rId7"/>
    <sheet name="4B-Deviz Obiectiv Productie" sheetId="24" r:id="rId8"/>
    <sheet name="5- Imobilizari" sheetId="25" r:id="rId9"/>
    <sheet name="6- Proiectii financiare" sheetId="19" r:id="rId10"/>
    <sheet name="Export SMIS A NU SE ANEXA!" sheetId="23" r:id="rId11"/>
    <sheet name="7-Buget Sintetic" sheetId="22" r:id="rId12"/>
    <sheet name="Foaie2" sheetId="16" state="hidden" r:id="rId13"/>
  </sheets>
  <externalReferences>
    <externalReference r:id="rId14"/>
    <externalReference r:id="rId15"/>
  </externalReferences>
  <definedNames>
    <definedName name="eur">'0-Instructiuni'!#REF!</definedName>
    <definedName name="FDR" localSheetId="3">'[1]1-Inputuri'!$E$26</definedName>
    <definedName name="FDR">'0-Instructiuni'!#REF!</definedName>
    <definedName name="RAF" localSheetId="1">[2]Instructiuni!#REF!</definedName>
    <definedName name="RAF">[2]Instructiuni!#REF!</definedName>
    <definedName name="_xlnm.Print_Area" localSheetId="0">'0-Instructiuni'!$A$1:$M$57</definedName>
    <definedName name="_xlnm.Print_Area" localSheetId="1">'1- Situatii Financiare'!$A$1:$D$147</definedName>
    <definedName name="_xlnm.Print_Area" localSheetId="2">'2- Dificultate Societate'!$A$1:$F$40</definedName>
    <definedName name="_xlnm.Print_Area" localSheetId="3">'3- Bugetul proiectului'!$A$1:$R$114</definedName>
    <definedName name="_xlnm.Print_Area" localSheetId="5">'4A-Deviz Obiectiv CD'!$A$1:$L$148</definedName>
    <definedName name="_xlnm.Print_Area" localSheetId="7">'4B-Deviz Obiectiv Productie'!$A$1:$L$156</definedName>
    <definedName name="_xlnm.Print_Area" localSheetId="11">'7-Buget Sintetic'!$A$1:$L$54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10" l="1"/>
  <c r="E17" i="10"/>
  <c r="E18" i="10"/>
  <c r="E15" i="10"/>
  <c r="G2" i="26"/>
  <c r="H2" i="26" s="1"/>
  <c r="J2" i="26" s="1"/>
  <c r="I2" i="26"/>
  <c r="M1" i="26"/>
  <c r="L1" i="26"/>
  <c r="B32" i="26"/>
  <c r="F30" i="26" s="1"/>
  <c r="F151" i="20"/>
  <c r="G151" i="20"/>
  <c r="I151" i="20"/>
  <c r="J151" i="20"/>
  <c r="K43" i="20"/>
  <c r="H43" i="20"/>
  <c r="D43" i="20"/>
  <c r="C43" i="20"/>
  <c r="I104" i="10"/>
  <c r="D71" i="10"/>
  <c r="F71" i="10"/>
  <c r="G71" i="10"/>
  <c r="C71" i="10"/>
  <c r="D67" i="10"/>
  <c r="F67" i="10"/>
  <c r="G67" i="10"/>
  <c r="D68" i="10"/>
  <c r="F68" i="10"/>
  <c r="G68" i="10"/>
  <c r="C68" i="10"/>
  <c r="C67" i="10"/>
  <c r="D63" i="10"/>
  <c r="H26" i="20"/>
  <c r="H26" i="24"/>
  <c r="F63" i="10"/>
  <c r="G63" i="10"/>
  <c r="K26" i="20"/>
  <c r="K26" i="24"/>
  <c r="L26" i="24" s="1"/>
  <c r="D64" i="10"/>
  <c r="H27" i="20"/>
  <c r="H27" i="24"/>
  <c r="F64" i="10"/>
  <c r="G64" i="10"/>
  <c r="K27" i="20"/>
  <c r="K27" i="24"/>
  <c r="D65" i="10"/>
  <c r="H28" i="20"/>
  <c r="H28" i="24"/>
  <c r="F65" i="10"/>
  <c r="G65" i="10"/>
  <c r="K28" i="20"/>
  <c r="K28" i="24"/>
  <c r="D66" i="10"/>
  <c r="H29" i="20"/>
  <c r="H29" i="24"/>
  <c r="L29" i="24" s="1"/>
  <c r="F66" i="10"/>
  <c r="G66" i="10"/>
  <c r="K29" i="20"/>
  <c r="H66" i="10" s="1"/>
  <c r="K29" i="24"/>
  <c r="C64" i="10"/>
  <c r="C65" i="10"/>
  <c r="C66" i="10"/>
  <c r="C63" i="10"/>
  <c r="D60" i="10"/>
  <c r="H23" i="20"/>
  <c r="H23" i="24"/>
  <c r="F60" i="10"/>
  <c r="G60" i="10"/>
  <c r="K23" i="20"/>
  <c r="K23" i="24"/>
  <c r="D61" i="10"/>
  <c r="H24" i="20"/>
  <c r="H24" i="24"/>
  <c r="F61" i="10"/>
  <c r="G61" i="10"/>
  <c r="K24" i="20"/>
  <c r="K24" i="24"/>
  <c r="C61" i="10"/>
  <c r="C60" i="10"/>
  <c r="C27" i="10"/>
  <c r="C28" i="10"/>
  <c r="C29" i="10"/>
  <c r="C30" i="10"/>
  <c r="C31" i="10"/>
  <c r="C32" i="10"/>
  <c r="F97" i="24"/>
  <c r="F45" i="24" s="1"/>
  <c r="C34" i="10"/>
  <c r="C35" i="10"/>
  <c r="C36" i="10"/>
  <c r="C37" i="10"/>
  <c r="C38" i="10"/>
  <c r="F108" i="24"/>
  <c r="F46" i="24" s="1"/>
  <c r="F119" i="24"/>
  <c r="F47" i="24" s="1"/>
  <c r="C47" i="24" s="1"/>
  <c r="F135" i="24"/>
  <c r="F48" i="24" s="1"/>
  <c r="C41" i="10" s="1"/>
  <c r="C45" i="10"/>
  <c r="C46" i="10"/>
  <c r="F146" i="24"/>
  <c r="F74" i="24" s="1"/>
  <c r="C48" i="10"/>
  <c r="C49" i="10"/>
  <c r="C50" i="10"/>
  <c r="C51" i="10"/>
  <c r="C52" i="10"/>
  <c r="C78" i="10"/>
  <c r="C79" i="10"/>
  <c r="C80" i="10"/>
  <c r="C81" i="10"/>
  <c r="C82" i="10"/>
  <c r="C76" i="10"/>
  <c r="J76" i="10" s="1"/>
  <c r="C75" i="10"/>
  <c r="C74" i="10"/>
  <c r="C34" i="20"/>
  <c r="C73" i="10" s="1"/>
  <c r="C40" i="20"/>
  <c r="C40" i="24"/>
  <c r="E40" i="24" s="1"/>
  <c r="C56" i="10"/>
  <c r="C57" i="10"/>
  <c r="C58" i="10"/>
  <c r="C83" i="10"/>
  <c r="C10" i="10"/>
  <c r="C11" i="10"/>
  <c r="C12" i="10"/>
  <c r="C13" i="10"/>
  <c r="C14" i="10"/>
  <c r="C19" i="10"/>
  <c r="C20" i="10"/>
  <c r="C21" i="10"/>
  <c r="C22" i="10"/>
  <c r="C23" i="10"/>
  <c r="F25" i="24"/>
  <c r="F18" i="24"/>
  <c r="F41" i="24" s="1"/>
  <c r="F33" i="24"/>
  <c r="F37" i="24"/>
  <c r="F36" i="24"/>
  <c r="F13" i="24"/>
  <c r="F16" i="24"/>
  <c r="F51" i="24"/>
  <c r="F62" i="24" s="1"/>
  <c r="F54" i="24"/>
  <c r="F66" i="24"/>
  <c r="D59" i="10"/>
  <c r="H22" i="20"/>
  <c r="H22" i="24"/>
  <c r="F59" i="10"/>
  <c r="G59" i="10"/>
  <c r="K22" i="20"/>
  <c r="K22" i="24"/>
  <c r="C59" i="10"/>
  <c r="C43" i="24"/>
  <c r="D43" i="24"/>
  <c r="D44" i="24"/>
  <c r="D38" i="24"/>
  <c r="D39" i="24"/>
  <c r="D37" i="24"/>
  <c r="D36" i="24" s="1"/>
  <c r="D40" i="24"/>
  <c r="C38" i="24"/>
  <c r="C39" i="24"/>
  <c r="G37" i="24"/>
  <c r="G36" i="24" s="1"/>
  <c r="H38" i="24"/>
  <c r="H39" i="24"/>
  <c r="H40" i="24"/>
  <c r="I37" i="24"/>
  <c r="I36" i="24" s="1"/>
  <c r="J37" i="24"/>
  <c r="J36" i="24" s="1"/>
  <c r="K38" i="24"/>
  <c r="L38" i="24" s="1"/>
  <c r="K39" i="24"/>
  <c r="K40" i="24"/>
  <c r="D29" i="24"/>
  <c r="D30" i="24"/>
  <c r="D26" i="24"/>
  <c r="D27" i="24"/>
  <c r="D28" i="24"/>
  <c r="D31" i="24"/>
  <c r="D19" i="24"/>
  <c r="D20" i="24"/>
  <c r="D21" i="24"/>
  <c r="D22" i="24"/>
  <c r="D23" i="24"/>
  <c r="D24" i="24"/>
  <c r="D32" i="24"/>
  <c r="D34" i="24"/>
  <c r="D35" i="24"/>
  <c r="C29" i="24"/>
  <c r="E29" i="24" s="1"/>
  <c r="C30" i="24"/>
  <c r="C26" i="24"/>
  <c r="C27" i="24"/>
  <c r="E27" i="24" s="1"/>
  <c r="C28" i="24"/>
  <c r="E28" i="24" s="1"/>
  <c r="C31" i="24"/>
  <c r="E31" i="24" s="1"/>
  <c r="C19" i="24"/>
  <c r="C20" i="24"/>
  <c r="C21" i="24"/>
  <c r="C22" i="24"/>
  <c r="C23" i="24"/>
  <c r="C24" i="24"/>
  <c r="E24" i="24" s="1"/>
  <c r="C32" i="24"/>
  <c r="E32" i="24" s="1"/>
  <c r="C34" i="24"/>
  <c r="C35" i="24"/>
  <c r="G25" i="24"/>
  <c r="G18" i="24"/>
  <c r="G33" i="24"/>
  <c r="H30" i="24"/>
  <c r="H31" i="24"/>
  <c r="H19" i="24"/>
  <c r="H20" i="24"/>
  <c r="H21" i="24"/>
  <c r="H32" i="24"/>
  <c r="H34" i="24"/>
  <c r="H35" i="24"/>
  <c r="I25" i="24"/>
  <c r="I18" i="24"/>
  <c r="I33" i="24"/>
  <c r="J25" i="24"/>
  <c r="J18" i="24"/>
  <c r="J33" i="24"/>
  <c r="K30" i="24"/>
  <c r="K31" i="24"/>
  <c r="K25" i="24"/>
  <c r="K19" i="24"/>
  <c r="K20" i="24"/>
  <c r="K21" i="24"/>
  <c r="K32" i="24"/>
  <c r="K34" i="24"/>
  <c r="K35" i="24"/>
  <c r="K33" i="24"/>
  <c r="L19" i="24"/>
  <c r="D9" i="24"/>
  <c r="D10" i="24"/>
  <c r="D11" i="24"/>
  <c r="D12" i="24"/>
  <c r="C9" i="24"/>
  <c r="C10" i="24"/>
  <c r="C11" i="24"/>
  <c r="C12" i="24"/>
  <c r="G13" i="24"/>
  <c r="H9" i="24"/>
  <c r="H10" i="24"/>
  <c r="H11" i="24"/>
  <c r="E28" i="10" s="1"/>
  <c r="H12" i="24"/>
  <c r="E29" i="10" s="1"/>
  <c r="I13" i="24"/>
  <c r="J13" i="24"/>
  <c r="K9" i="24"/>
  <c r="K10" i="24"/>
  <c r="K11" i="24"/>
  <c r="K12" i="24"/>
  <c r="D40" i="20"/>
  <c r="H40" i="20"/>
  <c r="D75" i="10"/>
  <c r="H35" i="20"/>
  <c r="L35" i="20" s="1"/>
  <c r="F75" i="10"/>
  <c r="G75" i="10"/>
  <c r="K35" i="20"/>
  <c r="H75" i="10" s="1"/>
  <c r="D45" i="10"/>
  <c r="H71" i="24"/>
  <c r="E45" i="10" s="1"/>
  <c r="F45" i="10"/>
  <c r="G45" i="10"/>
  <c r="K71" i="24"/>
  <c r="H45" i="10" s="1"/>
  <c r="B30" i="13"/>
  <c r="B34" i="13" s="1"/>
  <c r="B39" i="13" s="1"/>
  <c r="C30" i="13"/>
  <c r="C34" i="13" s="1"/>
  <c r="B21" i="13"/>
  <c r="B23" i="13" s="1"/>
  <c r="C21" i="13"/>
  <c r="C23" i="13" s="1"/>
  <c r="B44" i="13"/>
  <c r="B43" i="13" s="1"/>
  <c r="B47" i="13"/>
  <c r="B50" i="13"/>
  <c r="C44" i="13"/>
  <c r="C47" i="13"/>
  <c r="C50" i="13"/>
  <c r="C69" i="13"/>
  <c r="F13" i="14" s="1"/>
  <c r="C72" i="13"/>
  <c r="F14" i="14" s="1"/>
  <c r="C62" i="13"/>
  <c r="F21" i="14" s="1"/>
  <c r="F22" i="14"/>
  <c r="F23" i="14"/>
  <c r="F20" i="14"/>
  <c r="C55" i="13"/>
  <c r="F32" i="14"/>
  <c r="E32" i="14"/>
  <c r="F29" i="14"/>
  <c r="E29" i="14"/>
  <c r="C146" i="13"/>
  <c r="B146" i="13"/>
  <c r="C86" i="13"/>
  <c r="C98" i="13" s="1"/>
  <c r="C110" i="13" s="1"/>
  <c r="C117" i="13"/>
  <c r="C109" i="13"/>
  <c r="C121" i="13"/>
  <c r="B86" i="13"/>
  <c r="B98" i="13" s="1"/>
  <c r="B117" i="13"/>
  <c r="B109" i="13"/>
  <c r="B121" i="13"/>
  <c r="C132" i="13"/>
  <c r="B132" i="13"/>
  <c r="C131" i="13"/>
  <c r="B131" i="13"/>
  <c r="C130" i="13"/>
  <c r="B130" i="13"/>
  <c r="B55" i="13"/>
  <c r="B62" i="13"/>
  <c r="C35" i="13"/>
  <c r="B35" i="13"/>
  <c r="B72" i="13"/>
  <c r="B69" i="13"/>
  <c r="K11" i="20"/>
  <c r="K12" i="20"/>
  <c r="K9" i="20"/>
  <c r="K10" i="20"/>
  <c r="K15" i="20"/>
  <c r="K16" i="20" s="1"/>
  <c r="K53" i="20"/>
  <c r="K55" i="20"/>
  <c r="K56" i="20"/>
  <c r="K57" i="20"/>
  <c r="K58" i="20"/>
  <c r="K59" i="20"/>
  <c r="K65" i="20"/>
  <c r="K64" i="20"/>
  <c r="K66" i="20" s="1"/>
  <c r="K61" i="20"/>
  <c r="H11" i="20"/>
  <c r="H12" i="20"/>
  <c r="H9" i="20"/>
  <c r="H10" i="20"/>
  <c r="H15" i="20"/>
  <c r="H53" i="20"/>
  <c r="H55" i="20"/>
  <c r="H56" i="20"/>
  <c r="H57" i="20"/>
  <c r="H58" i="20"/>
  <c r="H59" i="20"/>
  <c r="H65" i="20"/>
  <c r="H64" i="20"/>
  <c r="H61" i="20"/>
  <c r="H52" i="20"/>
  <c r="H60" i="20"/>
  <c r="K52" i="20"/>
  <c r="K60" i="20"/>
  <c r="D10" i="20"/>
  <c r="D11" i="20"/>
  <c r="D12" i="20"/>
  <c r="D15" i="20"/>
  <c r="D52" i="20"/>
  <c r="D53" i="20"/>
  <c r="D64" i="20"/>
  <c r="D65" i="20"/>
  <c r="D60" i="20"/>
  <c r="C10" i="20"/>
  <c r="C11" i="20"/>
  <c r="C12" i="20"/>
  <c r="C15" i="20"/>
  <c r="C16" i="20" s="1"/>
  <c r="C52" i="20"/>
  <c r="C53" i="20"/>
  <c r="C64" i="20"/>
  <c r="C65" i="20"/>
  <c r="C60" i="20"/>
  <c r="K147" i="20"/>
  <c r="H147" i="20"/>
  <c r="E147" i="20"/>
  <c r="K146" i="20"/>
  <c r="H146" i="20"/>
  <c r="E146" i="20"/>
  <c r="K145" i="20"/>
  <c r="H145" i="20"/>
  <c r="E145" i="20"/>
  <c r="K144" i="20"/>
  <c r="H144" i="20"/>
  <c r="E144" i="20"/>
  <c r="K143" i="20"/>
  <c r="H143" i="20"/>
  <c r="E143" i="20"/>
  <c r="K142" i="20"/>
  <c r="H142" i="20"/>
  <c r="E142" i="20"/>
  <c r="K141" i="20"/>
  <c r="H141" i="20"/>
  <c r="E141" i="20"/>
  <c r="K140" i="20"/>
  <c r="H140" i="20"/>
  <c r="E140" i="20"/>
  <c r="K139" i="20"/>
  <c r="H139" i="20"/>
  <c r="E139" i="20"/>
  <c r="K138" i="20"/>
  <c r="H138" i="20"/>
  <c r="E138" i="20"/>
  <c r="J137" i="20"/>
  <c r="I137" i="20"/>
  <c r="G137" i="20"/>
  <c r="F137" i="20"/>
  <c r="D137" i="20"/>
  <c r="C137" i="20"/>
  <c r="A137" i="20"/>
  <c r="K135" i="20"/>
  <c r="H135" i="20"/>
  <c r="E135" i="20"/>
  <c r="K134" i="20"/>
  <c r="H134" i="20"/>
  <c r="E134" i="20"/>
  <c r="K133" i="20"/>
  <c r="H133" i="20"/>
  <c r="E133" i="20"/>
  <c r="K132" i="20"/>
  <c r="H132" i="20"/>
  <c r="E132" i="20"/>
  <c r="K131" i="20"/>
  <c r="H131" i="20"/>
  <c r="E131" i="20"/>
  <c r="K130" i="20"/>
  <c r="H130" i="20"/>
  <c r="E130" i="20"/>
  <c r="K129" i="20"/>
  <c r="H129" i="20"/>
  <c r="E129" i="20"/>
  <c r="K128" i="20"/>
  <c r="H128" i="20"/>
  <c r="E128" i="20"/>
  <c r="K127" i="20"/>
  <c r="H127" i="20"/>
  <c r="E127" i="20"/>
  <c r="K126" i="20"/>
  <c r="H126" i="20"/>
  <c r="E126" i="20"/>
  <c r="J125" i="20"/>
  <c r="I125" i="20"/>
  <c r="G125" i="20"/>
  <c r="F125" i="20"/>
  <c r="D125" i="20"/>
  <c r="C125" i="20"/>
  <c r="A125" i="20"/>
  <c r="K123" i="20"/>
  <c r="H123" i="20"/>
  <c r="E123" i="20"/>
  <c r="K122" i="20"/>
  <c r="L122" i="20" s="1"/>
  <c r="H122" i="20"/>
  <c r="E122" i="20"/>
  <c r="K121" i="20"/>
  <c r="H121" i="20"/>
  <c r="E121" i="20"/>
  <c r="K120" i="20"/>
  <c r="H120" i="20"/>
  <c r="E120" i="20"/>
  <c r="K119" i="20"/>
  <c r="H119" i="20"/>
  <c r="E119" i="20"/>
  <c r="K118" i="20"/>
  <c r="H118" i="20"/>
  <c r="E118" i="20"/>
  <c r="K117" i="20"/>
  <c r="H117" i="20"/>
  <c r="E117" i="20"/>
  <c r="K116" i="20"/>
  <c r="H116" i="20"/>
  <c r="E116" i="20"/>
  <c r="K115" i="20"/>
  <c r="H115" i="20"/>
  <c r="E115" i="20"/>
  <c r="K114" i="20"/>
  <c r="H114" i="20"/>
  <c r="E114" i="20"/>
  <c r="J113" i="20"/>
  <c r="I113" i="20"/>
  <c r="G113" i="20"/>
  <c r="F113" i="20"/>
  <c r="D113" i="20"/>
  <c r="C113" i="20"/>
  <c r="A91" i="20"/>
  <c r="B91" i="20"/>
  <c r="G96" i="24"/>
  <c r="G90" i="20" s="1"/>
  <c r="H96" i="24"/>
  <c r="H90" i="20" s="1"/>
  <c r="I96" i="24"/>
  <c r="I90" i="20" s="1"/>
  <c r="J96" i="24"/>
  <c r="J90" i="20" s="1"/>
  <c r="K96" i="24"/>
  <c r="K90" i="20" s="1"/>
  <c r="L90" i="20"/>
  <c r="F96" i="24"/>
  <c r="F90" i="20" s="1"/>
  <c r="L95" i="24"/>
  <c r="L89" i="20" s="1"/>
  <c r="K95" i="24"/>
  <c r="K89" i="20" s="1"/>
  <c r="I95" i="24"/>
  <c r="I89" i="20" s="1"/>
  <c r="H95" i="24"/>
  <c r="H89" i="20"/>
  <c r="F95" i="24"/>
  <c r="F89" i="20" s="1"/>
  <c r="K112" i="20"/>
  <c r="H112" i="20"/>
  <c r="E112" i="20"/>
  <c r="K111" i="20"/>
  <c r="H111" i="20"/>
  <c r="E111" i="20"/>
  <c r="K110" i="20"/>
  <c r="H110" i="20"/>
  <c r="E110" i="20"/>
  <c r="K109" i="20"/>
  <c r="H109" i="20"/>
  <c r="E109" i="20"/>
  <c r="K108" i="20"/>
  <c r="H108" i="20"/>
  <c r="E108" i="20"/>
  <c r="K107" i="20"/>
  <c r="H107" i="20"/>
  <c r="E107" i="20"/>
  <c r="K106" i="20"/>
  <c r="H106" i="20"/>
  <c r="E106" i="20"/>
  <c r="K105" i="20"/>
  <c r="H105" i="20"/>
  <c r="E105" i="20"/>
  <c r="K104" i="20"/>
  <c r="H104" i="20"/>
  <c r="E104" i="20"/>
  <c r="K103" i="20"/>
  <c r="H103" i="20"/>
  <c r="E103" i="20"/>
  <c r="J102" i="20"/>
  <c r="I102" i="20"/>
  <c r="G102" i="20"/>
  <c r="F102" i="20"/>
  <c r="D102" i="20"/>
  <c r="C102" i="20"/>
  <c r="A102" i="20"/>
  <c r="K101" i="20"/>
  <c r="H101" i="20"/>
  <c r="E101" i="20"/>
  <c r="K100" i="20"/>
  <c r="H100" i="20"/>
  <c r="E100" i="20"/>
  <c r="K99" i="20"/>
  <c r="H99" i="20"/>
  <c r="E99" i="20"/>
  <c r="K98" i="20"/>
  <c r="H98" i="20"/>
  <c r="E98" i="20"/>
  <c r="K97" i="20"/>
  <c r="H97" i="20"/>
  <c r="E97" i="20"/>
  <c r="K96" i="20"/>
  <c r="H96" i="20"/>
  <c r="E96" i="20"/>
  <c r="K95" i="20"/>
  <c r="H95" i="20"/>
  <c r="E95" i="20"/>
  <c r="K94" i="20"/>
  <c r="H94" i="20"/>
  <c r="E94" i="20"/>
  <c r="K93" i="20"/>
  <c r="H93" i="20"/>
  <c r="E93" i="20"/>
  <c r="K92" i="20"/>
  <c r="H92" i="20"/>
  <c r="E92" i="20"/>
  <c r="J91" i="20"/>
  <c r="I91" i="20"/>
  <c r="G91" i="20"/>
  <c r="F91" i="20"/>
  <c r="D91" i="20"/>
  <c r="C91" i="20"/>
  <c r="C119" i="24"/>
  <c r="E122" i="24"/>
  <c r="H122" i="24"/>
  <c r="K122" i="24"/>
  <c r="E123" i="24"/>
  <c r="H123" i="24"/>
  <c r="K123" i="24"/>
  <c r="E124" i="24"/>
  <c r="H124" i="24"/>
  <c r="K124" i="24"/>
  <c r="L124" i="24" s="1"/>
  <c r="E125" i="24"/>
  <c r="H125" i="24"/>
  <c r="K125" i="24"/>
  <c r="E126" i="24"/>
  <c r="H126" i="24"/>
  <c r="K126" i="24"/>
  <c r="E127" i="24"/>
  <c r="H127" i="24"/>
  <c r="K127" i="24"/>
  <c r="E128" i="24"/>
  <c r="H128" i="24"/>
  <c r="K128" i="24"/>
  <c r="L128" i="24" s="1"/>
  <c r="E129" i="24"/>
  <c r="H129" i="24"/>
  <c r="K129" i="24"/>
  <c r="E130" i="24"/>
  <c r="H130" i="24"/>
  <c r="K130" i="24"/>
  <c r="E131" i="24"/>
  <c r="H131" i="24"/>
  <c r="L131" i="24" s="1"/>
  <c r="K131" i="24"/>
  <c r="E132" i="24"/>
  <c r="H132" i="24"/>
  <c r="K132" i="24"/>
  <c r="E133" i="24"/>
  <c r="H133" i="24"/>
  <c r="K133" i="24"/>
  <c r="E134" i="24"/>
  <c r="H134" i="24"/>
  <c r="K134" i="24"/>
  <c r="L134" i="24" s="1"/>
  <c r="K156" i="24"/>
  <c r="L156" i="24" s="1"/>
  <c r="H156" i="24"/>
  <c r="E156" i="24"/>
  <c r="K155" i="24"/>
  <c r="H155" i="24"/>
  <c r="E155" i="24"/>
  <c r="K154" i="24"/>
  <c r="H154" i="24"/>
  <c r="E154" i="24"/>
  <c r="K153" i="24"/>
  <c r="H153" i="24"/>
  <c r="E153" i="24"/>
  <c r="K152" i="24"/>
  <c r="H152" i="24"/>
  <c r="E152" i="24"/>
  <c r="K151" i="24"/>
  <c r="H151" i="24"/>
  <c r="E151" i="24"/>
  <c r="K150" i="24"/>
  <c r="H150" i="24"/>
  <c r="E150" i="24"/>
  <c r="K149" i="24"/>
  <c r="H149" i="24"/>
  <c r="E149" i="24"/>
  <c r="K148" i="24"/>
  <c r="H148" i="24"/>
  <c r="E148" i="24"/>
  <c r="K147" i="24"/>
  <c r="H147" i="24"/>
  <c r="E147" i="24"/>
  <c r="K145" i="24"/>
  <c r="H145" i="24"/>
  <c r="E145" i="24"/>
  <c r="K144" i="24"/>
  <c r="H144" i="24"/>
  <c r="E144" i="24"/>
  <c r="K143" i="24"/>
  <c r="H143" i="24"/>
  <c r="E143" i="24"/>
  <c r="K142" i="24"/>
  <c r="H142" i="24"/>
  <c r="E142" i="24"/>
  <c r="K141" i="24"/>
  <c r="H141" i="24"/>
  <c r="E141" i="24"/>
  <c r="K140" i="24"/>
  <c r="H140" i="24"/>
  <c r="E140" i="24"/>
  <c r="K139" i="24"/>
  <c r="H139" i="24"/>
  <c r="E139" i="24"/>
  <c r="K138" i="24"/>
  <c r="H138" i="24"/>
  <c r="E138" i="24"/>
  <c r="K137" i="24"/>
  <c r="H137" i="24"/>
  <c r="E137" i="24"/>
  <c r="K136" i="24"/>
  <c r="H136" i="24"/>
  <c r="E136" i="24"/>
  <c r="K121" i="24"/>
  <c r="H121" i="24"/>
  <c r="E121" i="24"/>
  <c r="K120" i="24"/>
  <c r="H120" i="24"/>
  <c r="E120" i="24"/>
  <c r="C108" i="24"/>
  <c r="E117" i="24"/>
  <c r="H117" i="24"/>
  <c r="K117" i="24"/>
  <c r="L117" i="24" s="1"/>
  <c r="E118" i="24"/>
  <c r="H118" i="24"/>
  <c r="K118" i="24"/>
  <c r="K116" i="24"/>
  <c r="H116" i="24"/>
  <c r="E116" i="24"/>
  <c r="K115" i="24"/>
  <c r="H115" i="24"/>
  <c r="E115" i="24"/>
  <c r="K114" i="24"/>
  <c r="L114" i="24" s="1"/>
  <c r="H114" i="24"/>
  <c r="E114" i="24"/>
  <c r="K113" i="24"/>
  <c r="H113" i="24"/>
  <c r="L113" i="24"/>
  <c r="E113" i="24"/>
  <c r="K112" i="24"/>
  <c r="L112" i="24" s="1"/>
  <c r="H112" i="24"/>
  <c r="E112" i="24"/>
  <c r="K111" i="24"/>
  <c r="L111" i="24" s="1"/>
  <c r="H111" i="24"/>
  <c r="E111" i="24"/>
  <c r="K110" i="24"/>
  <c r="H110" i="24"/>
  <c r="E110" i="24"/>
  <c r="K109" i="24"/>
  <c r="L109" i="24" s="1"/>
  <c r="H109" i="24"/>
  <c r="E109" i="24"/>
  <c r="K99" i="24"/>
  <c r="H99" i="24"/>
  <c r="K100" i="24"/>
  <c r="L100" i="24" s="1"/>
  <c r="H100" i="24"/>
  <c r="K101" i="24"/>
  <c r="H101" i="24"/>
  <c r="K102" i="24"/>
  <c r="H102" i="24"/>
  <c r="L102" i="24" s="1"/>
  <c r="K103" i="24"/>
  <c r="H103" i="24"/>
  <c r="L103" i="24" s="1"/>
  <c r="K104" i="24"/>
  <c r="H104" i="24"/>
  <c r="K105" i="24"/>
  <c r="H105" i="24"/>
  <c r="L105" i="24"/>
  <c r="K106" i="24"/>
  <c r="H106" i="24"/>
  <c r="L106" i="24" s="1"/>
  <c r="K107" i="24"/>
  <c r="L107" i="24" s="1"/>
  <c r="H107" i="24"/>
  <c r="K98" i="24"/>
  <c r="H98" i="24"/>
  <c r="E99" i="24"/>
  <c r="E100" i="24"/>
  <c r="E101" i="24"/>
  <c r="E102" i="24"/>
  <c r="E103" i="24"/>
  <c r="E104" i="24"/>
  <c r="E105" i="24"/>
  <c r="E106" i="24"/>
  <c r="E107" i="24"/>
  <c r="E98" i="24"/>
  <c r="G146" i="24"/>
  <c r="G74" i="24" s="1"/>
  <c r="I146" i="24"/>
  <c r="I74" i="24" s="1"/>
  <c r="F47" i="10" s="1"/>
  <c r="J146" i="24"/>
  <c r="J74" i="24" s="1"/>
  <c r="G108" i="24"/>
  <c r="G46" i="24" s="1"/>
  <c r="I108" i="24"/>
  <c r="I46" i="24" s="1"/>
  <c r="J108" i="24"/>
  <c r="J46" i="24" s="1"/>
  <c r="G39" i="10" s="1"/>
  <c r="G119" i="24"/>
  <c r="G47" i="24" s="1"/>
  <c r="I119" i="24"/>
  <c r="I47" i="24" s="1"/>
  <c r="F40" i="10" s="1"/>
  <c r="J119" i="24"/>
  <c r="J47" i="24" s="1"/>
  <c r="G40" i="10" s="1"/>
  <c r="G135" i="24"/>
  <c r="G48" i="24" s="1"/>
  <c r="D41" i="10" s="1"/>
  <c r="I135" i="24"/>
  <c r="I48" i="24" s="1"/>
  <c r="F41" i="10" s="1"/>
  <c r="J135" i="24"/>
  <c r="J48" i="24" s="1"/>
  <c r="D146" i="24"/>
  <c r="C146" i="24"/>
  <c r="D135" i="24"/>
  <c r="C135" i="24"/>
  <c r="D119" i="24"/>
  <c r="D108" i="24"/>
  <c r="A119" i="24"/>
  <c r="A135" i="24"/>
  <c r="A108" i="24"/>
  <c r="A97" i="24"/>
  <c r="G97" i="24"/>
  <c r="G45" i="24" s="1"/>
  <c r="D33" i="10" s="1"/>
  <c r="I97" i="24"/>
  <c r="I45" i="24" s="1"/>
  <c r="F33" i="10" s="1"/>
  <c r="J97" i="24"/>
  <c r="J45" i="24" s="1"/>
  <c r="D97" i="24"/>
  <c r="C97" i="24"/>
  <c r="B146" i="24"/>
  <c r="A146" i="24"/>
  <c r="B108" i="24"/>
  <c r="B119" i="24"/>
  <c r="B135" i="24"/>
  <c r="B97" i="24"/>
  <c r="C36" i="19"/>
  <c r="H70" i="24"/>
  <c r="K70" i="24"/>
  <c r="H46" i="10" s="1"/>
  <c r="D46" i="10"/>
  <c r="E46" i="10"/>
  <c r="F46" i="10"/>
  <c r="G46" i="10"/>
  <c r="D48" i="10"/>
  <c r="H72" i="24"/>
  <c r="E48" i="10" s="1"/>
  <c r="F48" i="10"/>
  <c r="G48" i="10"/>
  <c r="K72" i="24"/>
  <c r="H48" i="10" s="1"/>
  <c r="D49" i="10"/>
  <c r="H73" i="24"/>
  <c r="E49" i="10" s="1"/>
  <c r="F49" i="10"/>
  <c r="G49" i="10"/>
  <c r="K73" i="24"/>
  <c r="H49" i="10"/>
  <c r="D50" i="10"/>
  <c r="H75" i="24"/>
  <c r="F50" i="10"/>
  <c r="G50" i="10"/>
  <c r="K75" i="24"/>
  <c r="H50" i="10"/>
  <c r="D51" i="10"/>
  <c r="H76" i="24"/>
  <c r="E51" i="10" s="1"/>
  <c r="F51" i="10"/>
  <c r="G51" i="10"/>
  <c r="K76" i="24"/>
  <c r="H51" i="10"/>
  <c r="D52" i="10"/>
  <c r="H77" i="24"/>
  <c r="E52" i="10" s="1"/>
  <c r="F52" i="10"/>
  <c r="G52" i="10"/>
  <c r="K77" i="24"/>
  <c r="H52" i="10" s="1"/>
  <c r="D83" i="10"/>
  <c r="H78" i="24"/>
  <c r="E83" i="10" s="1"/>
  <c r="F83" i="10"/>
  <c r="G83" i="10"/>
  <c r="K78" i="24"/>
  <c r="H83" i="10"/>
  <c r="D79" i="10"/>
  <c r="H56" i="24"/>
  <c r="F79" i="10"/>
  <c r="G79" i="10"/>
  <c r="K56" i="24"/>
  <c r="D80" i="10"/>
  <c r="H57" i="24"/>
  <c r="F80" i="10"/>
  <c r="G80" i="10"/>
  <c r="K57" i="24"/>
  <c r="H80" i="10" s="1"/>
  <c r="D81" i="10"/>
  <c r="H58" i="24"/>
  <c r="F81" i="10"/>
  <c r="G81" i="10"/>
  <c r="K58" i="24"/>
  <c r="D82" i="10"/>
  <c r="H59" i="24"/>
  <c r="F82" i="10"/>
  <c r="G82" i="10"/>
  <c r="K59" i="24"/>
  <c r="D78" i="10"/>
  <c r="H55" i="24"/>
  <c r="F78" i="10"/>
  <c r="G78" i="10"/>
  <c r="K55" i="24"/>
  <c r="D76" i="10"/>
  <c r="H61" i="24"/>
  <c r="F76" i="10"/>
  <c r="G76" i="10"/>
  <c r="K61" i="24"/>
  <c r="L61" i="24" s="1"/>
  <c r="D74" i="10"/>
  <c r="H32" i="20"/>
  <c r="E74" i="10" s="1"/>
  <c r="F74" i="10"/>
  <c r="G74" i="10"/>
  <c r="K32" i="20"/>
  <c r="H74" i="10" s="1"/>
  <c r="D34" i="20"/>
  <c r="D73" i="10" s="1"/>
  <c r="F73" i="10"/>
  <c r="G73" i="10"/>
  <c r="H34" i="20"/>
  <c r="H38" i="20"/>
  <c r="K38" i="20"/>
  <c r="H39" i="20"/>
  <c r="K39" i="20"/>
  <c r="H30" i="20"/>
  <c r="K30" i="20"/>
  <c r="H67" i="10" s="1"/>
  <c r="D56" i="10"/>
  <c r="H19" i="20"/>
  <c r="E56" i="10" s="1"/>
  <c r="F56" i="10"/>
  <c r="G56" i="10"/>
  <c r="K19" i="20"/>
  <c r="D57" i="10"/>
  <c r="H20" i="20"/>
  <c r="F57" i="10"/>
  <c r="G57" i="10"/>
  <c r="K20" i="20"/>
  <c r="H57" i="10" s="1"/>
  <c r="D58" i="10"/>
  <c r="H21" i="20"/>
  <c r="F58" i="10"/>
  <c r="G58" i="10"/>
  <c r="K21" i="20"/>
  <c r="D20" i="10"/>
  <c r="H76" i="20"/>
  <c r="F20" i="10"/>
  <c r="G20" i="10"/>
  <c r="K76" i="20"/>
  <c r="H20" i="10" s="1"/>
  <c r="D21" i="10"/>
  <c r="H77" i="20"/>
  <c r="E21" i="10" s="1"/>
  <c r="F21" i="10"/>
  <c r="G21" i="10"/>
  <c r="K77" i="20"/>
  <c r="H21" i="10" s="1"/>
  <c r="D22" i="10"/>
  <c r="H78" i="20"/>
  <c r="E22" i="10" s="1"/>
  <c r="F22" i="10"/>
  <c r="G22" i="10"/>
  <c r="K78" i="20"/>
  <c r="H22" i="10" s="1"/>
  <c r="D23" i="10"/>
  <c r="H79" i="20"/>
  <c r="E23" i="10" s="1"/>
  <c r="F23" i="10"/>
  <c r="G23" i="10"/>
  <c r="K79" i="20"/>
  <c r="H23" i="10" s="1"/>
  <c r="D19" i="10"/>
  <c r="H75" i="20"/>
  <c r="E19" i="10" s="1"/>
  <c r="F19" i="10"/>
  <c r="G19" i="10"/>
  <c r="K75" i="20"/>
  <c r="H19" i="10" s="1"/>
  <c r="D13" i="10"/>
  <c r="H73" i="20"/>
  <c r="E13" i="10" s="1"/>
  <c r="F13" i="10"/>
  <c r="G13" i="10"/>
  <c r="K73" i="20"/>
  <c r="H13" i="10" s="1"/>
  <c r="D14" i="10"/>
  <c r="H74" i="20"/>
  <c r="E14" i="10" s="1"/>
  <c r="F14" i="10"/>
  <c r="G14" i="10"/>
  <c r="K74" i="20"/>
  <c r="H14" i="10" s="1"/>
  <c r="D11" i="10"/>
  <c r="H71" i="20"/>
  <c r="F11" i="10"/>
  <c r="G11" i="10"/>
  <c r="K71" i="20"/>
  <c r="H11" i="10" s="1"/>
  <c r="D12" i="10"/>
  <c r="H72" i="20"/>
  <c r="E12" i="10" s="1"/>
  <c r="F12" i="10"/>
  <c r="G12" i="10"/>
  <c r="K72" i="20"/>
  <c r="D10" i="10"/>
  <c r="H70" i="20"/>
  <c r="E10" i="10" s="1"/>
  <c r="F10" i="10"/>
  <c r="G10" i="10"/>
  <c r="K70" i="20"/>
  <c r="H10" i="10" s="1"/>
  <c r="D37" i="10"/>
  <c r="H64" i="24"/>
  <c r="E37" i="10" s="1"/>
  <c r="F37" i="10"/>
  <c r="G37" i="10"/>
  <c r="K64" i="24"/>
  <c r="H37" i="10" s="1"/>
  <c r="D38" i="10"/>
  <c r="H65" i="24"/>
  <c r="L65" i="24" s="1"/>
  <c r="I38" i="10" s="1"/>
  <c r="R38" i="10" s="1"/>
  <c r="F38" i="10"/>
  <c r="G38" i="10"/>
  <c r="K65" i="24"/>
  <c r="H38" i="10" s="1"/>
  <c r="D36" i="10"/>
  <c r="H60" i="24"/>
  <c r="E36" i="10" s="1"/>
  <c r="F36" i="10"/>
  <c r="G36" i="10"/>
  <c r="K60" i="24"/>
  <c r="H36" i="10" s="1"/>
  <c r="D34" i="10"/>
  <c r="H52" i="24"/>
  <c r="F34" i="10"/>
  <c r="G34" i="10"/>
  <c r="K52" i="24"/>
  <c r="H34" i="10" s="1"/>
  <c r="D35" i="10"/>
  <c r="H53" i="24"/>
  <c r="E35" i="10" s="1"/>
  <c r="F35" i="10"/>
  <c r="G35" i="10"/>
  <c r="K53" i="24"/>
  <c r="K43" i="24"/>
  <c r="H31" i="10" s="1"/>
  <c r="H43" i="24"/>
  <c r="L43" i="24"/>
  <c r="D32" i="10"/>
  <c r="H44" i="24"/>
  <c r="E32" i="10" s="1"/>
  <c r="F32" i="10"/>
  <c r="G32" i="10"/>
  <c r="K44" i="24"/>
  <c r="H32" i="10" s="1"/>
  <c r="D31" i="10"/>
  <c r="E31" i="10"/>
  <c r="F31" i="10"/>
  <c r="G31" i="10"/>
  <c r="D30" i="10"/>
  <c r="H15" i="24"/>
  <c r="H16" i="24" s="1"/>
  <c r="E30" i="10"/>
  <c r="F30" i="10"/>
  <c r="G30" i="10"/>
  <c r="K15" i="24"/>
  <c r="D28" i="10"/>
  <c r="F28" i="10"/>
  <c r="G28" i="10"/>
  <c r="H28" i="10"/>
  <c r="D29" i="10"/>
  <c r="F29" i="10"/>
  <c r="G29" i="10"/>
  <c r="H29" i="10"/>
  <c r="D27" i="10"/>
  <c r="F27" i="10"/>
  <c r="G27" i="10"/>
  <c r="H27" i="10"/>
  <c r="D70" i="24"/>
  <c r="D71" i="24"/>
  <c r="D72" i="24"/>
  <c r="D73" i="24"/>
  <c r="D75" i="24"/>
  <c r="D76" i="24"/>
  <c r="D77" i="24"/>
  <c r="D78" i="24"/>
  <c r="D15" i="24"/>
  <c r="D16" i="24" s="1"/>
  <c r="D52" i="24"/>
  <c r="D53" i="24"/>
  <c r="D55" i="24"/>
  <c r="D56" i="24"/>
  <c r="D57" i="24"/>
  <c r="D58" i="24"/>
  <c r="D59" i="24"/>
  <c r="D60" i="24"/>
  <c r="D61" i="24"/>
  <c r="D64" i="24"/>
  <c r="D65" i="24"/>
  <c r="D66" i="24" s="1"/>
  <c r="C70" i="24"/>
  <c r="C71" i="24"/>
  <c r="C72" i="24"/>
  <c r="E72" i="24" s="1"/>
  <c r="C73" i="24"/>
  <c r="C75" i="24"/>
  <c r="E75" i="24" s="1"/>
  <c r="C76" i="24"/>
  <c r="E76" i="24" s="1"/>
  <c r="C77" i="24"/>
  <c r="C78" i="24"/>
  <c r="C15" i="24"/>
  <c r="C44" i="24"/>
  <c r="E44" i="24" s="1"/>
  <c r="C52" i="24"/>
  <c r="C53" i="24"/>
  <c r="C55" i="24"/>
  <c r="C56" i="24"/>
  <c r="C57" i="24"/>
  <c r="C58" i="24"/>
  <c r="E58" i="24" s="1"/>
  <c r="C59" i="24"/>
  <c r="E59" i="24" s="1"/>
  <c r="C60" i="24"/>
  <c r="C61" i="24"/>
  <c r="C64" i="24"/>
  <c r="C66" i="24" s="1"/>
  <c r="C65" i="24"/>
  <c r="G16" i="24"/>
  <c r="G68" i="24" s="1"/>
  <c r="G51" i="24"/>
  <c r="G54" i="24"/>
  <c r="G66" i="24"/>
  <c r="G79" i="24"/>
  <c r="I16" i="24"/>
  <c r="I51" i="24"/>
  <c r="I54" i="24"/>
  <c r="I66" i="24"/>
  <c r="J16" i="24"/>
  <c r="J68" i="24" s="1"/>
  <c r="J51" i="24"/>
  <c r="J54" i="24"/>
  <c r="J66" i="24"/>
  <c r="C16" i="24"/>
  <c r="D7" i="25"/>
  <c r="D8" i="25"/>
  <c r="D9" i="25"/>
  <c r="D10" i="25"/>
  <c r="D11" i="25"/>
  <c r="D12" i="25"/>
  <c r="D13" i="25"/>
  <c r="D14" i="25"/>
  <c r="D15" i="25"/>
  <c r="D16" i="25"/>
  <c r="D17" i="25"/>
  <c r="D18" i="25"/>
  <c r="D19" i="25"/>
  <c r="D20" i="25"/>
  <c r="D21" i="25"/>
  <c r="D22" i="25"/>
  <c r="D23" i="25"/>
  <c r="D24" i="25"/>
  <c r="D25" i="25"/>
  <c r="D26" i="25"/>
  <c r="D27" i="25"/>
  <c r="D28" i="25"/>
  <c r="D29" i="25"/>
  <c r="D30" i="25"/>
  <c r="D31" i="25"/>
  <c r="D32" i="25"/>
  <c r="D33" i="25"/>
  <c r="D34" i="25"/>
  <c r="D35" i="25"/>
  <c r="D36" i="25"/>
  <c r="B37" i="25"/>
  <c r="D70" i="20"/>
  <c r="D71" i="20"/>
  <c r="D72" i="20"/>
  <c r="D73" i="20"/>
  <c r="D74" i="20"/>
  <c r="D75" i="20"/>
  <c r="D76" i="20"/>
  <c r="D77" i="20"/>
  <c r="D78" i="20"/>
  <c r="D79" i="20"/>
  <c r="D9" i="20"/>
  <c r="D16" i="20"/>
  <c r="D19" i="20"/>
  <c r="D20" i="20"/>
  <c r="D21" i="20"/>
  <c r="D22" i="20"/>
  <c r="D23" i="20"/>
  <c r="D24" i="20"/>
  <c r="D26" i="20"/>
  <c r="D27" i="20"/>
  <c r="D28" i="20"/>
  <c r="D29" i="20"/>
  <c r="D30" i="20"/>
  <c r="D31" i="20"/>
  <c r="D32" i="20"/>
  <c r="D35" i="20"/>
  <c r="D33" i="20"/>
  <c r="D38" i="20"/>
  <c r="D39" i="20"/>
  <c r="D44" i="20"/>
  <c r="D45" i="20"/>
  <c r="D46" i="20"/>
  <c r="D47" i="20"/>
  <c r="D48" i="20"/>
  <c r="D55" i="20"/>
  <c r="D56" i="20"/>
  <c r="D57" i="20"/>
  <c r="D58" i="20"/>
  <c r="D59" i="20"/>
  <c r="D61" i="20"/>
  <c r="C70" i="20"/>
  <c r="C71" i="20"/>
  <c r="C72" i="20"/>
  <c r="C73" i="20"/>
  <c r="C74" i="20"/>
  <c r="C75" i="20"/>
  <c r="C76" i="20"/>
  <c r="C77" i="20"/>
  <c r="C78" i="20"/>
  <c r="C79" i="20"/>
  <c r="C9" i="20"/>
  <c r="C19" i="20"/>
  <c r="C20" i="20"/>
  <c r="C21" i="20"/>
  <c r="C22" i="20"/>
  <c r="C23" i="20"/>
  <c r="C24" i="20"/>
  <c r="C26" i="20"/>
  <c r="C27" i="20"/>
  <c r="C28" i="20"/>
  <c r="C29" i="20"/>
  <c r="C30" i="20"/>
  <c r="E30" i="20" s="1"/>
  <c r="C31" i="20"/>
  <c r="C32" i="20"/>
  <c r="C35" i="20"/>
  <c r="C38" i="20"/>
  <c r="C39" i="20"/>
  <c r="C44" i="20"/>
  <c r="C45" i="20"/>
  <c r="C46" i="20"/>
  <c r="C47" i="20"/>
  <c r="C48" i="20"/>
  <c r="C55" i="20"/>
  <c r="C56" i="20"/>
  <c r="C57" i="20"/>
  <c r="C58" i="20"/>
  <c r="C59" i="20"/>
  <c r="C61" i="20"/>
  <c r="F80" i="20"/>
  <c r="F13" i="20"/>
  <c r="F16" i="20"/>
  <c r="F68" i="20" s="1"/>
  <c r="F18" i="20"/>
  <c r="F25" i="20"/>
  <c r="F33" i="20"/>
  <c r="F37" i="20"/>
  <c r="F36" i="20" s="1"/>
  <c r="F49" i="20"/>
  <c r="F51" i="20"/>
  <c r="F54" i="20"/>
  <c r="F66" i="20"/>
  <c r="G80" i="20"/>
  <c r="G13" i="20"/>
  <c r="G16" i="20"/>
  <c r="G68" i="20" s="1"/>
  <c r="G18" i="20"/>
  <c r="G25" i="20"/>
  <c r="G33" i="20"/>
  <c r="G37" i="20"/>
  <c r="D70" i="10" s="1"/>
  <c r="G49" i="20"/>
  <c r="G51" i="20"/>
  <c r="G54" i="20"/>
  <c r="G66" i="20"/>
  <c r="H31" i="20"/>
  <c r="H44" i="20"/>
  <c r="H45" i="20"/>
  <c r="H46" i="20"/>
  <c r="H47" i="20"/>
  <c r="H48" i="20"/>
  <c r="I80" i="20"/>
  <c r="I13" i="20"/>
  <c r="I16" i="20"/>
  <c r="I68" i="20" s="1"/>
  <c r="I18" i="20"/>
  <c r="I25" i="20"/>
  <c r="I33" i="20"/>
  <c r="I37" i="20"/>
  <c r="I36" i="20" s="1"/>
  <c r="I49" i="20"/>
  <c r="I51" i="20"/>
  <c r="I54" i="20"/>
  <c r="I66" i="20"/>
  <c r="J80" i="20"/>
  <c r="J13" i="20"/>
  <c r="J16" i="20"/>
  <c r="J68" i="20" s="1"/>
  <c r="J18" i="20"/>
  <c r="J25" i="20"/>
  <c r="J33" i="20"/>
  <c r="J37" i="20"/>
  <c r="J36" i="20" s="1"/>
  <c r="J49" i="20"/>
  <c r="J51" i="20"/>
  <c r="J54" i="20"/>
  <c r="J66" i="20"/>
  <c r="K31" i="20"/>
  <c r="H68" i="10" s="1"/>
  <c r="K34" i="20"/>
  <c r="K33" i="20" s="1"/>
  <c r="K40" i="20"/>
  <c r="H71" i="10" s="1"/>
  <c r="K44" i="20"/>
  <c r="K45" i="20"/>
  <c r="K46" i="20"/>
  <c r="K47" i="20"/>
  <c r="K48" i="20"/>
  <c r="I68" i="24"/>
  <c r="F68" i="24"/>
  <c r="E6" i="10"/>
  <c r="H6" i="10"/>
  <c r="E7" i="10"/>
  <c r="H7" i="10"/>
  <c r="E8" i="10"/>
  <c r="H8" i="10"/>
  <c r="E9" i="10"/>
  <c r="I9" i="10" s="1"/>
  <c r="R9" i="10" s="1"/>
  <c r="H9" i="10"/>
  <c r="H15" i="10"/>
  <c r="I15" i="10" s="1"/>
  <c r="H16" i="10"/>
  <c r="I16" i="10"/>
  <c r="H17" i="10"/>
  <c r="I17" i="10" s="1"/>
  <c r="H18" i="10"/>
  <c r="Q24" i="10"/>
  <c r="Q27" i="10"/>
  <c r="Q28" i="10"/>
  <c r="Q29" i="10"/>
  <c r="Q30" i="10"/>
  <c r="Q31" i="10"/>
  <c r="Q32" i="10"/>
  <c r="Q33" i="10"/>
  <c r="Q34" i="10"/>
  <c r="Q35" i="10"/>
  <c r="Q36" i="10"/>
  <c r="Q37" i="10"/>
  <c r="Q38" i="10"/>
  <c r="Q39" i="10"/>
  <c r="Q40" i="10"/>
  <c r="Q41" i="10"/>
  <c r="Q83" i="10"/>
  <c r="Q78" i="10"/>
  <c r="Q79" i="10"/>
  <c r="Q80" i="10"/>
  <c r="Q81" i="10"/>
  <c r="Q82" i="10"/>
  <c r="Q76" i="10"/>
  <c r="Q75" i="10"/>
  <c r="Q74" i="10"/>
  <c r="Q72" i="10" s="1"/>
  <c r="Q73" i="10"/>
  <c r="Q71" i="10"/>
  <c r="Q70" i="10"/>
  <c r="Q68" i="10"/>
  <c r="Q67" i="10"/>
  <c r="Q66" i="10"/>
  <c r="Q65" i="10"/>
  <c r="Q64" i="10"/>
  <c r="Q63" i="10"/>
  <c r="Q56" i="10"/>
  <c r="Q57" i="10"/>
  <c r="Q58" i="10"/>
  <c r="Q45" i="10"/>
  <c r="Q46" i="10"/>
  <c r="Q47" i="10"/>
  <c r="Q48" i="10"/>
  <c r="Q49" i="10"/>
  <c r="Q50" i="10"/>
  <c r="Q51" i="10"/>
  <c r="Q52" i="10"/>
  <c r="M77" i="10"/>
  <c r="M55" i="10"/>
  <c r="M84" i="10"/>
  <c r="M53" i="10"/>
  <c r="N77" i="10"/>
  <c r="N55" i="10"/>
  <c r="N53" i="10"/>
  <c r="O77" i="10"/>
  <c r="O55" i="10"/>
  <c r="O84" i="10"/>
  <c r="O53" i="10"/>
  <c r="P77" i="10"/>
  <c r="P84" i="10" s="1"/>
  <c r="P85" i="10" s="1"/>
  <c r="P55" i="10"/>
  <c r="P53" i="10"/>
  <c r="M42" i="10"/>
  <c r="N42" i="10"/>
  <c r="O42" i="10"/>
  <c r="P42" i="10"/>
  <c r="L77" i="10"/>
  <c r="L55" i="10"/>
  <c r="L53" i="10"/>
  <c r="L42" i="10"/>
  <c r="K50" i="10"/>
  <c r="K51" i="10"/>
  <c r="K52" i="10"/>
  <c r="K48" i="10"/>
  <c r="K49" i="10"/>
  <c r="H102" i="10"/>
  <c r="C106" i="10"/>
  <c r="C105" i="10"/>
  <c r="M14" i="22"/>
  <c r="M15" i="22"/>
  <c r="M16" i="22"/>
  <c r="M17" i="22"/>
  <c r="M18" i="22"/>
  <c r="M19" i="22"/>
  <c r="M20" i="22"/>
  <c r="M21" i="22"/>
  <c r="M22" i="22"/>
  <c r="M23" i="22"/>
  <c r="M24" i="22"/>
  <c r="M25" i="22"/>
  <c r="M26" i="22"/>
  <c r="M27" i="22"/>
  <c r="M28" i="22"/>
  <c r="M29" i="22"/>
  <c r="M30" i="22"/>
  <c r="M31" i="22"/>
  <c r="M32" i="22"/>
  <c r="M33" i="22"/>
  <c r="M34" i="22"/>
  <c r="M35" i="22"/>
  <c r="M36" i="22"/>
  <c r="M37" i="22"/>
  <c r="M38" i="22"/>
  <c r="M39" i="22"/>
  <c r="M40" i="22"/>
  <c r="M41" i="22"/>
  <c r="M42" i="22"/>
  <c r="M43" i="22"/>
  <c r="M44" i="22"/>
  <c r="M45" i="22"/>
  <c r="M46" i="22"/>
  <c r="M47" i="22"/>
  <c r="M48" i="22"/>
  <c r="M49" i="22"/>
  <c r="M50" i="22"/>
  <c r="M51" i="22"/>
  <c r="M52" i="22"/>
  <c r="C23" i="22"/>
  <c r="E23" i="22"/>
  <c r="F23" i="22"/>
  <c r="G23" i="22"/>
  <c r="I23" i="22"/>
  <c r="J23" i="22"/>
  <c r="K23" i="22"/>
  <c r="C24" i="22"/>
  <c r="E24" i="22"/>
  <c r="F24" i="22"/>
  <c r="G24" i="22"/>
  <c r="I24" i="22"/>
  <c r="H24" i="22" s="1"/>
  <c r="J24" i="22"/>
  <c r="K24" i="22"/>
  <c r="C25" i="22"/>
  <c r="E25" i="22"/>
  <c r="F25" i="22"/>
  <c r="G25" i="22"/>
  <c r="I25" i="22"/>
  <c r="H25" i="22" s="1"/>
  <c r="J25" i="22"/>
  <c r="K25" i="22"/>
  <c r="C26" i="22"/>
  <c r="E26" i="22"/>
  <c r="F26" i="22"/>
  <c r="G26" i="22"/>
  <c r="D26" i="22"/>
  <c r="L26" i="22" s="1"/>
  <c r="I26" i="22"/>
  <c r="J26" i="22"/>
  <c r="K26" i="22"/>
  <c r="C27" i="22"/>
  <c r="E27" i="22"/>
  <c r="F27" i="22"/>
  <c r="G27" i="22"/>
  <c r="I27" i="22"/>
  <c r="J27" i="22"/>
  <c r="K27" i="22"/>
  <c r="C28" i="22"/>
  <c r="E28" i="22"/>
  <c r="F28" i="22"/>
  <c r="G28" i="22"/>
  <c r="I28" i="22"/>
  <c r="J28" i="22"/>
  <c r="K28" i="22"/>
  <c r="C29" i="22"/>
  <c r="E29" i="22"/>
  <c r="F29" i="22"/>
  <c r="G29" i="22"/>
  <c r="I29" i="22"/>
  <c r="J29" i="22"/>
  <c r="K29" i="22"/>
  <c r="C30" i="22"/>
  <c r="E30" i="22"/>
  <c r="D30" i="22" s="1"/>
  <c r="L30" i="22" s="1"/>
  <c r="F30" i="22"/>
  <c r="G30" i="22"/>
  <c r="I30" i="22"/>
  <c r="H30" i="22" s="1"/>
  <c r="J30" i="22"/>
  <c r="K30" i="22"/>
  <c r="C31" i="22"/>
  <c r="E31" i="22"/>
  <c r="F31" i="22"/>
  <c r="G31" i="22"/>
  <c r="I31" i="22"/>
  <c r="J31" i="22"/>
  <c r="K31" i="22"/>
  <c r="C32" i="22"/>
  <c r="E32" i="22"/>
  <c r="D32" i="22" s="1"/>
  <c r="F32" i="22"/>
  <c r="G32" i="22"/>
  <c r="I32" i="22"/>
  <c r="J32" i="22"/>
  <c r="H32" i="22"/>
  <c r="K32" i="22"/>
  <c r="C33" i="22"/>
  <c r="E33" i="22"/>
  <c r="D33" i="22" s="1"/>
  <c r="L33" i="22" s="1"/>
  <c r="F33" i="22"/>
  <c r="G33" i="22"/>
  <c r="I33" i="22"/>
  <c r="J33" i="22"/>
  <c r="H33" i="22"/>
  <c r="K33" i="22"/>
  <c r="C34" i="22"/>
  <c r="E34" i="22"/>
  <c r="D34" i="22" s="1"/>
  <c r="L34" i="22" s="1"/>
  <c r="F34" i="22"/>
  <c r="G34" i="22"/>
  <c r="I34" i="22"/>
  <c r="J34" i="22"/>
  <c r="K34" i="22"/>
  <c r="C35" i="22"/>
  <c r="E35" i="22"/>
  <c r="F35" i="22"/>
  <c r="G35" i="22"/>
  <c r="I35" i="22"/>
  <c r="J35" i="22"/>
  <c r="K35" i="22"/>
  <c r="C36" i="22"/>
  <c r="E36" i="22"/>
  <c r="F36" i="22"/>
  <c r="G36" i="22"/>
  <c r="I36" i="22"/>
  <c r="H36" i="22" s="1"/>
  <c r="J36" i="22"/>
  <c r="K36" i="22"/>
  <c r="C37" i="22"/>
  <c r="E37" i="22"/>
  <c r="F37" i="22"/>
  <c r="G37" i="22"/>
  <c r="I37" i="22"/>
  <c r="H37" i="22" s="1"/>
  <c r="J37" i="22"/>
  <c r="K37" i="22"/>
  <c r="C38" i="22"/>
  <c r="E38" i="22"/>
  <c r="F38" i="22"/>
  <c r="G38" i="22"/>
  <c r="I38" i="22"/>
  <c r="J38" i="22"/>
  <c r="K38" i="22"/>
  <c r="C39" i="22"/>
  <c r="E39" i="22"/>
  <c r="F39" i="22"/>
  <c r="G39" i="22"/>
  <c r="I39" i="22"/>
  <c r="J39" i="22"/>
  <c r="K39" i="22"/>
  <c r="C40" i="22"/>
  <c r="E40" i="22"/>
  <c r="F40" i="22"/>
  <c r="G40" i="22"/>
  <c r="I40" i="22"/>
  <c r="H40" i="22" s="1"/>
  <c r="J40" i="22"/>
  <c r="K40" i="22"/>
  <c r="C41" i="22"/>
  <c r="E41" i="22"/>
  <c r="F41" i="22"/>
  <c r="G41" i="22"/>
  <c r="I41" i="22"/>
  <c r="H41" i="22" s="1"/>
  <c r="J41" i="22"/>
  <c r="K41" i="22"/>
  <c r="C42" i="22"/>
  <c r="E42" i="22"/>
  <c r="F42" i="22"/>
  <c r="G42" i="22"/>
  <c r="I42" i="22"/>
  <c r="J42" i="22"/>
  <c r="K42" i="22"/>
  <c r="C43" i="22"/>
  <c r="E43" i="22"/>
  <c r="F43" i="22"/>
  <c r="G43" i="22"/>
  <c r="I43" i="22"/>
  <c r="J43" i="22"/>
  <c r="H43" i="22"/>
  <c r="K43" i="22"/>
  <c r="C44" i="22"/>
  <c r="E44" i="22"/>
  <c r="F44" i="22"/>
  <c r="G44" i="22"/>
  <c r="I44" i="22"/>
  <c r="J44" i="22"/>
  <c r="H44" i="22"/>
  <c r="K44" i="22"/>
  <c r="C45" i="22"/>
  <c r="E45" i="22"/>
  <c r="F45" i="22"/>
  <c r="G45" i="22"/>
  <c r="I45" i="22"/>
  <c r="J45" i="22"/>
  <c r="H45" i="22" s="1"/>
  <c r="K45" i="22"/>
  <c r="C46" i="22"/>
  <c r="E46" i="22"/>
  <c r="D46" i="22" s="1"/>
  <c r="L46" i="22" s="1"/>
  <c r="F46" i="22"/>
  <c r="G46" i="22"/>
  <c r="I46" i="22"/>
  <c r="J46" i="22"/>
  <c r="K46" i="22"/>
  <c r="C47" i="22"/>
  <c r="E47" i="22"/>
  <c r="F47" i="22"/>
  <c r="G47" i="22"/>
  <c r="I47" i="22"/>
  <c r="H47" i="22" s="1"/>
  <c r="J47" i="22"/>
  <c r="K47" i="22"/>
  <c r="C48" i="22"/>
  <c r="E48" i="22"/>
  <c r="D48" i="22" s="1"/>
  <c r="L48" i="22" s="1"/>
  <c r="F48" i="22"/>
  <c r="G48" i="22"/>
  <c r="I48" i="22"/>
  <c r="H48" i="22" s="1"/>
  <c r="J48" i="22"/>
  <c r="K48" i="22"/>
  <c r="C49" i="22"/>
  <c r="E49" i="22"/>
  <c r="F49" i="22"/>
  <c r="G49" i="22"/>
  <c r="I49" i="22"/>
  <c r="J49" i="22"/>
  <c r="H49" i="22" s="1"/>
  <c r="K49" i="22"/>
  <c r="C50" i="22"/>
  <c r="E50" i="22"/>
  <c r="D50" i="22" s="1"/>
  <c r="L50" i="22" s="1"/>
  <c r="F50" i="22"/>
  <c r="G50" i="22"/>
  <c r="I50" i="22"/>
  <c r="J50" i="22"/>
  <c r="K50" i="22"/>
  <c r="C51" i="22"/>
  <c r="E51" i="22"/>
  <c r="F51" i="22"/>
  <c r="G51" i="22"/>
  <c r="I51" i="22"/>
  <c r="H51" i="22" s="1"/>
  <c r="J51" i="22"/>
  <c r="K51" i="22"/>
  <c r="C52" i="22"/>
  <c r="E52" i="22"/>
  <c r="D52" i="22" s="1"/>
  <c r="L52" i="22" s="1"/>
  <c r="F52" i="22"/>
  <c r="G52" i="22"/>
  <c r="I52" i="22"/>
  <c r="H52" i="22" s="1"/>
  <c r="J52" i="22"/>
  <c r="K52" i="22"/>
  <c r="C14" i="22"/>
  <c r="E14" i="22"/>
  <c r="D14" i="22" s="1"/>
  <c r="F14" i="22"/>
  <c r="G14" i="22"/>
  <c r="I14" i="22"/>
  <c r="J14" i="22"/>
  <c r="K14" i="22"/>
  <c r="C15" i="22"/>
  <c r="E15" i="22"/>
  <c r="F15" i="22"/>
  <c r="G15" i="22"/>
  <c r="I15" i="22"/>
  <c r="J15" i="22"/>
  <c r="K15" i="22"/>
  <c r="C16" i="22"/>
  <c r="E16" i="22"/>
  <c r="F16" i="22"/>
  <c r="G16" i="22"/>
  <c r="I16" i="22"/>
  <c r="H16" i="22" s="1"/>
  <c r="J16" i="22"/>
  <c r="K16" i="22"/>
  <c r="C17" i="22"/>
  <c r="E17" i="22"/>
  <c r="F17" i="22"/>
  <c r="G17" i="22"/>
  <c r="I17" i="22"/>
  <c r="H17" i="22" s="1"/>
  <c r="J17" i="22"/>
  <c r="K17" i="22"/>
  <c r="C18" i="22"/>
  <c r="E18" i="22"/>
  <c r="F18" i="22"/>
  <c r="G18" i="22"/>
  <c r="I18" i="22"/>
  <c r="J18" i="22"/>
  <c r="K18" i="22"/>
  <c r="C19" i="22"/>
  <c r="E19" i="22"/>
  <c r="F19" i="22"/>
  <c r="G19" i="22"/>
  <c r="I19" i="22"/>
  <c r="J19" i="22"/>
  <c r="K19" i="22"/>
  <c r="C20" i="22"/>
  <c r="E20" i="22"/>
  <c r="F20" i="22"/>
  <c r="G20" i="22"/>
  <c r="I20" i="22"/>
  <c r="J20" i="22"/>
  <c r="K20" i="22"/>
  <c r="C21" i="22"/>
  <c r="E21" i="22"/>
  <c r="F21" i="22"/>
  <c r="G21" i="22"/>
  <c r="I21" i="22"/>
  <c r="H21" i="22" s="1"/>
  <c r="J21" i="22"/>
  <c r="K21" i="22"/>
  <c r="C22" i="22"/>
  <c r="E22" i="22"/>
  <c r="F22" i="22"/>
  <c r="G22" i="22"/>
  <c r="I22" i="22"/>
  <c r="H22" i="22" s="1"/>
  <c r="J22" i="22"/>
  <c r="K22" i="22"/>
  <c r="B25" i="22"/>
  <c r="B26" i="22"/>
  <c r="B27" i="22"/>
  <c r="B28" i="22"/>
  <c r="B29" i="22"/>
  <c r="B30" i="22"/>
  <c r="B31" i="22"/>
  <c r="B32" i="22"/>
  <c r="B33" i="22"/>
  <c r="B34" i="22"/>
  <c r="B35" i="22"/>
  <c r="B36" i="22"/>
  <c r="B37" i="22"/>
  <c r="B38" i="22"/>
  <c r="B39" i="22"/>
  <c r="B40" i="22"/>
  <c r="B41" i="22"/>
  <c r="B42" i="22"/>
  <c r="B43" i="22"/>
  <c r="B44" i="22"/>
  <c r="B45" i="22"/>
  <c r="B46" i="22"/>
  <c r="B47" i="22"/>
  <c r="B48" i="22"/>
  <c r="B49" i="22"/>
  <c r="B50" i="22"/>
  <c r="B51" i="22"/>
  <c r="B52" i="22"/>
  <c r="B14" i="22"/>
  <c r="B15" i="22"/>
  <c r="B16" i="22"/>
  <c r="B17" i="22"/>
  <c r="B18" i="22"/>
  <c r="B19" i="22"/>
  <c r="B20" i="22"/>
  <c r="B21" i="22"/>
  <c r="B22" i="22"/>
  <c r="B23" i="22"/>
  <c r="B24" i="22"/>
  <c r="M13" i="22"/>
  <c r="K13" i="22"/>
  <c r="J13" i="22"/>
  <c r="I13" i="22"/>
  <c r="G13" i="22"/>
  <c r="F13" i="22"/>
  <c r="E13" i="22"/>
  <c r="C13" i="22"/>
  <c r="B13" i="22"/>
  <c r="D114" i="19"/>
  <c r="D118" i="19" s="1"/>
  <c r="E114" i="19"/>
  <c r="E118" i="19" s="1"/>
  <c r="E137" i="19" s="1"/>
  <c r="F114" i="19"/>
  <c r="F118" i="19" s="1"/>
  <c r="G114" i="19"/>
  <c r="H114" i="19"/>
  <c r="I114" i="19"/>
  <c r="I118" i="19" s="1"/>
  <c r="I125" i="19" s="1"/>
  <c r="J114" i="19"/>
  <c r="K114" i="19"/>
  <c r="K118" i="19" s="1"/>
  <c r="L114" i="19"/>
  <c r="L118" i="19" s="1"/>
  <c r="C114" i="19"/>
  <c r="C118" i="19" s="1"/>
  <c r="C125" i="19" s="1"/>
  <c r="D42" i="19"/>
  <c r="D45" i="19"/>
  <c r="D48" i="19"/>
  <c r="D54" i="19"/>
  <c r="D57" i="19"/>
  <c r="D60" i="19"/>
  <c r="D51" i="19"/>
  <c r="E42" i="19"/>
  <c r="E45" i="19"/>
  <c r="E48" i="19"/>
  <c r="E54" i="19"/>
  <c r="E57" i="19"/>
  <c r="E60" i="19"/>
  <c r="E51" i="19"/>
  <c r="F42" i="19"/>
  <c r="F45" i="19"/>
  <c r="F48" i="19"/>
  <c r="F54" i="19"/>
  <c r="F57" i="19"/>
  <c r="F60" i="19"/>
  <c r="F51" i="19"/>
  <c r="G42" i="19"/>
  <c r="G45" i="19"/>
  <c r="G48" i="19"/>
  <c r="G54" i="19"/>
  <c r="G57" i="19"/>
  <c r="G60" i="19"/>
  <c r="G51" i="19"/>
  <c r="H42" i="19"/>
  <c r="H45" i="19"/>
  <c r="H48" i="19"/>
  <c r="H54" i="19"/>
  <c r="H57" i="19"/>
  <c r="H60" i="19"/>
  <c r="H51" i="19"/>
  <c r="I42" i="19"/>
  <c r="I45" i="19"/>
  <c r="I48" i="19"/>
  <c r="I54" i="19"/>
  <c r="I57" i="19"/>
  <c r="I60" i="19"/>
  <c r="I41" i="19" s="1"/>
  <c r="I51" i="19"/>
  <c r="J42" i="19"/>
  <c r="J45" i="19"/>
  <c r="J48" i="19"/>
  <c r="J54" i="19"/>
  <c r="J57" i="19"/>
  <c r="J60" i="19"/>
  <c r="J51" i="19"/>
  <c r="K42" i="19"/>
  <c r="K45" i="19"/>
  <c r="K48" i="19"/>
  <c r="K54" i="19"/>
  <c r="K57" i="19"/>
  <c r="K60" i="19"/>
  <c r="K51" i="19"/>
  <c r="L42" i="19"/>
  <c r="L45" i="19"/>
  <c r="L48" i="19"/>
  <c r="L54" i="19"/>
  <c r="L57" i="19"/>
  <c r="L60" i="19"/>
  <c r="L51" i="19"/>
  <c r="C42" i="19"/>
  <c r="C45" i="19"/>
  <c r="C48" i="19"/>
  <c r="C54" i="19"/>
  <c r="C57" i="19"/>
  <c r="C60" i="19"/>
  <c r="C51" i="19"/>
  <c r="D63" i="19"/>
  <c r="D127" i="19" s="1"/>
  <c r="D137" i="19" s="1"/>
  <c r="E63" i="19"/>
  <c r="F63" i="19"/>
  <c r="G63" i="19"/>
  <c r="H63" i="19"/>
  <c r="I63" i="19"/>
  <c r="I127" i="19" s="1"/>
  <c r="I137" i="19" s="1"/>
  <c r="J63" i="19"/>
  <c r="K63" i="19"/>
  <c r="K127" i="19" s="1"/>
  <c r="L63" i="19"/>
  <c r="C63" i="19"/>
  <c r="C127" i="19" s="1"/>
  <c r="C137" i="19" s="1"/>
  <c r="L127" i="19"/>
  <c r="L137" i="19" s="1"/>
  <c r="L120" i="19"/>
  <c r="L121" i="19"/>
  <c r="L123" i="19"/>
  <c r="L130" i="19"/>
  <c r="L131" i="19"/>
  <c r="L132" i="19"/>
  <c r="L129" i="19" s="1"/>
  <c r="L133" i="19"/>
  <c r="K120" i="19"/>
  <c r="K124" i="19" s="1"/>
  <c r="K121" i="19"/>
  <c r="K123" i="19"/>
  <c r="K130" i="19"/>
  <c r="K131" i="19"/>
  <c r="K132" i="19"/>
  <c r="K133" i="19"/>
  <c r="J118" i="19"/>
  <c r="J137" i="19" s="1"/>
  <c r="J127" i="19"/>
  <c r="J120" i="19"/>
  <c r="J121" i="19"/>
  <c r="J123" i="19"/>
  <c r="J130" i="19"/>
  <c r="J131" i="19"/>
  <c r="J132" i="19"/>
  <c r="J129" i="19" s="1"/>
  <c r="J133" i="19"/>
  <c r="I120" i="19"/>
  <c r="I124" i="19" s="1"/>
  <c r="I121" i="19"/>
  <c r="I123" i="19"/>
  <c r="I130" i="19"/>
  <c r="I131" i="19"/>
  <c r="I132" i="19"/>
  <c r="I129" i="19" s="1"/>
  <c r="I134" i="19" s="1"/>
  <c r="I133" i="19"/>
  <c r="H118" i="19"/>
  <c r="H137" i="19" s="1"/>
  <c r="H127" i="19"/>
  <c r="H120" i="19"/>
  <c r="H121" i="19"/>
  <c r="H123" i="19"/>
  <c r="H130" i="19"/>
  <c r="H131" i="19"/>
  <c r="H132" i="19"/>
  <c r="H133" i="19"/>
  <c r="G118" i="19"/>
  <c r="G127" i="19"/>
  <c r="G137" i="19"/>
  <c r="G120" i="19"/>
  <c r="G121" i="19"/>
  <c r="G123" i="19"/>
  <c r="G130" i="19"/>
  <c r="G129" i="19" s="1"/>
  <c r="G131" i="19"/>
  <c r="G132" i="19"/>
  <c r="G133" i="19"/>
  <c r="F127" i="19"/>
  <c r="F120" i="19"/>
  <c r="F121" i="19"/>
  <c r="F123" i="19"/>
  <c r="F130" i="19"/>
  <c r="F131" i="19"/>
  <c r="F132" i="19"/>
  <c r="F129" i="19" s="1"/>
  <c r="F133" i="19"/>
  <c r="E127" i="19"/>
  <c r="E120" i="19"/>
  <c r="E121" i="19"/>
  <c r="E123" i="19"/>
  <c r="E130" i="19"/>
  <c r="E131" i="19"/>
  <c r="E132" i="19"/>
  <c r="E129" i="19" s="1"/>
  <c r="E133" i="19"/>
  <c r="D120" i="19"/>
  <c r="D124" i="19" s="1"/>
  <c r="D121" i="19"/>
  <c r="D123" i="19"/>
  <c r="D130" i="19"/>
  <c r="D131" i="19"/>
  <c r="D132" i="19"/>
  <c r="D129" i="19" s="1"/>
  <c r="D134" i="19" s="1"/>
  <c r="D133" i="19"/>
  <c r="C120" i="19"/>
  <c r="C124" i="19" s="1"/>
  <c r="C121" i="19"/>
  <c r="C123" i="19"/>
  <c r="C130" i="19"/>
  <c r="C129" i="19" s="1"/>
  <c r="C134" i="19" s="1"/>
  <c r="C131" i="19"/>
  <c r="C132" i="19"/>
  <c r="C133" i="19"/>
  <c r="C27" i="19"/>
  <c r="C37" i="19" s="1"/>
  <c r="C9" i="19"/>
  <c r="C14" i="19"/>
  <c r="C16" i="19"/>
  <c r="C22" i="19" s="1"/>
  <c r="C71" i="19"/>
  <c r="C74" i="19"/>
  <c r="C77" i="19"/>
  <c r="C80" i="19"/>
  <c r="C85" i="19"/>
  <c r="C89" i="19"/>
  <c r="C88" i="19"/>
  <c r="C102" i="19"/>
  <c r="D27" i="19"/>
  <c r="D37" i="19" s="1"/>
  <c r="D36" i="19"/>
  <c r="D9" i="19"/>
  <c r="D14" i="19" s="1"/>
  <c r="D16" i="19"/>
  <c r="D22" i="19" s="1"/>
  <c r="D71" i="19"/>
  <c r="D74" i="19"/>
  <c r="D77" i="19"/>
  <c r="D80" i="19"/>
  <c r="D85" i="19"/>
  <c r="D89" i="19"/>
  <c r="D88" i="19"/>
  <c r="D102" i="19"/>
  <c r="E27" i="19"/>
  <c r="E37" i="19" s="1"/>
  <c r="E36" i="19"/>
  <c r="E9" i="19"/>
  <c r="E14" i="19" s="1"/>
  <c r="E16" i="19"/>
  <c r="E22" i="19" s="1"/>
  <c r="E71" i="19"/>
  <c r="E74" i="19"/>
  <c r="E77" i="19"/>
  <c r="E80" i="19"/>
  <c r="E85" i="19"/>
  <c r="E89" i="19"/>
  <c r="E88" i="19"/>
  <c r="E102" i="19"/>
  <c r="F27" i="19"/>
  <c r="F36" i="19"/>
  <c r="F37" i="19"/>
  <c r="F9" i="19"/>
  <c r="F14" i="19" s="1"/>
  <c r="F16" i="19"/>
  <c r="F22" i="19" s="1"/>
  <c r="F71" i="19"/>
  <c r="F74" i="19"/>
  <c r="F77" i="19"/>
  <c r="F80" i="19"/>
  <c r="F85" i="19"/>
  <c r="F89" i="19"/>
  <c r="F88" i="19"/>
  <c r="F102" i="19"/>
  <c r="G27" i="19"/>
  <c r="G36" i="19"/>
  <c r="G37" i="19"/>
  <c r="G9" i="19"/>
  <c r="G14" i="19" s="1"/>
  <c r="G16" i="19"/>
  <c r="G22" i="19"/>
  <c r="G71" i="19"/>
  <c r="G74" i="19"/>
  <c r="G77" i="19"/>
  <c r="G80" i="19"/>
  <c r="G85" i="19"/>
  <c r="G89" i="19"/>
  <c r="G88" i="19" s="1"/>
  <c r="G102" i="19"/>
  <c r="H27" i="19"/>
  <c r="H36" i="19"/>
  <c r="H9" i="19"/>
  <c r="H14" i="19" s="1"/>
  <c r="H23" i="19" s="1"/>
  <c r="H16" i="19"/>
  <c r="H22" i="19"/>
  <c r="H71" i="19"/>
  <c r="H74" i="19"/>
  <c r="H77" i="19"/>
  <c r="H80" i="19"/>
  <c r="H85" i="19"/>
  <c r="H70" i="19"/>
  <c r="H89" i="19"/>
  <c r="H88" i="19" s="1"/>
  <c r="H102" i="19"/>
  <c r="I27" i="19"/>
  <c r="I37" i="19" s="1"/>
  <c r="I36" i="19"/>
  <c r="I9" i="19"/>
  <c r="I14" i="19"/>
  <c r="I23" i="19" s="1"/>
  <c r="I38" i="19" s="1"/>
  <c r="I16" i="19"/>
  <c r="I22" i="19"/>
  <c r="I71" i="19"/>
  <c r="I74" i="19"/>
  <c r="I70" i="19" s="1"/>
  <c r="I77" i="19"/>
  <c r="I80" i="19"/>
  <c r="I85" i="19"/>
  <c r="I89" i="19"/>
  <c r="I88" i="19" s="1"/>
  <c r="I102" i="19"/>
  <c r="J27" i="19"/>
  <c r="J36" i="19"/>
  <c r="J9" i="19"/>
  <c r="J14" i="19"/>
  <c r="J16" i="19"/>
  <c r="J22" i="19" s="1"/>
  <c r="J23" i="19" s="1"/>
  <c r="J71" i="19"/>
  <c r="J74" i="19"/>
  <c r="J77" i="19"/>
  <c r="J80" i="19"/>
  <c r="J85" i="19"/>
  <c r="J89" i="19"/>
  <c r="J88" i="19" s="1"/>
  <c r="J102" i="19"/>
  <c r="K27" i="19"/>
  <c r="K36" i="19"/>
  <c r="K9" i="19"/>
  <c r="K14" i="19" s="1"/>
  <c r="K16" i="19"/>
  <c r="K22" i="19" s="1"/>
  <c r="K71" i="19"/>
  <c r="K74" i="19"/>
  <c r="K77" i="19"/>
  <c r="K80" i="19"/>
  <c r="K85" i="19"/>
  <c r="K89" i="19"/>
  <c r="K88" i="19" s="1"/>
  <c r="K102" i="19"/>
  <c r="L27" i="19"/>
  <c r="L36" i="19"/>
  <c r="L37" i="19"/>
  <c r="L9" i="19"/>
  <c r="L14" i="19" s="1"/>
  <c r="L16" i="19"/>
  <c r="L22" i="19"/>
  <c r="L71" i="19"/>
  <c r="L74" i="19"/>
  <c r="L77" i="19"/>
  <c r="L80" i="19"/>
  <c r="L85" i="19"/>
  <c r="L89" i="19"/>
  <c r="L88" i="19"/>
  <c r="L102" i="19"/>
  <c r="E4" i="12"/>
  <c r="D107" i="10"/>
  <c r="I113" i="10"/>
  <c r="G5" i="12"/>
  <c r="G4" i="12"/>
  <c r="D108" i="10"/>
  <c r="E5" i="12"/>
  <c r="Q69" i="10"/>
  <c r="Q62" i="10"/>
  <c r="Q61" i="10"/>
  <c r="Q60" i="10"/>
  <c r="Q59" i="10"/>
  <c r="P72" i="10"/>
  <c r="P69" i="10"/>
  <c r="P62" i="10"/>
  <c r="O72" i="10"/>
  <c r="O69" i="10"/>
  <c r="O62" i="10"/>
  <c r="N72" i="10"/>
  <c r="N69" i="10"/>
  <c r="N62" i="10"/>
  <c r="M72" i="10"/>
  <c r="M69" i="10"/>
  <c r="M62" i="10"/>
  <c r="L72" i="10"/>
  <c r="L69" i="10"/>
  <c r="L62" i="10"/>
  <c r="K84" i="10"/>
  <c r="K83" i="10"/>
  <c r="K82" i="10"/>
  <c r="K81" i="10"/>
  <c r="K80" i="10"/>
  <c r="K79" i="10"/>
  <c r="K78" i="10"/>
  <c r="K77" i="10"/>
  <c r="K76" i="10"/>
  <c r="K75" i="10"/>
  <c r="K74" i="10"/>
  <c r="K73" i="10"/>
  <c r="K72" i="10"/>
  <c r="K71" i="10"/>
  <c r="K70" i="10"/>
  <c r="K69" i="10"/>
  <c r="K68" i="10"/>
  <c r="K67" i="10"/>
  <c r="K66" i="10"/>
  <c r="K65" i="10"/>
  <c r="K64" i="10"/>
  <c r="K63" i="10"/>
  <c r="K62" i="10"/>
  <c r="K61" i="10"/>
  <c r="K60" i="10"/>
  <c r="K59" i="10"/>
  <c r="K58" i="10"/>
  <c r="K57" i="10"/>
  <c r="K56" i="10"/>
  <c r="K55" i="10"/>
  <c r="K54" i="10"/>
  <c r="K53" i="10"/>
  <c r="K47" i="10"/>
  <c r="K46" i="10"/>
  <c r="K45" i="10"/>
  <c r="K44" i="10"/>
  <c r="K42" i="10"/>
  <c r="K41" i="10"/>
  <c r="K40" i="10"/>
  <c r="K39" i="10"/>
  <c r="K38" i="10"/>
  <c r="K37" i="10"/>
  <c r="K36" i="10"/>
  <c r="K35" i="10"/>
  <c r="K34" i="10"/>
  <c r="K33" i="10"/>
  <c r="K32" i="10"/>
  <c r="K31" i="10"/>
  <c r="K30" i="10"/>
  <c r="K29" i="10"/>
  <c r="K28" i="10"/>
  <c r="K27" i="10"/>
  <c r="K26" i="10"/>
  <c r="K24" i="10"/>
  <c r="Q23" i="10"/>
  <c r="K23" i="10"/>
  <c r="Q22" i="10"/>
  <c r="K22" i="10"/>
  <c r="Q21" i="10"/>
  <c r="K21" i="10"/>
  <c r="Q20" i="10"/>
  <c r="K20" i="10"/>
  <c r="Q19" i="10"/>
  <c r="K19" i="10"/>
  <c r="Q18" i="10"/>
  <c r="K18" i="10"/>
  <c r="Q17" i="10"/>
  <c r="K17" i="10"/>
  <c r="Q16" i="10"/>
  <c r="K16" i="10"/>
  <c r="Q15" i="10"/>
  <c r="K15" i="10"/>
  <c r="Q14" i="10"/>
  <c r="K14" i="10"/>
  <c r="Q13" i="10"/>
  <c r="K13" i="10"/>
  <c r="Q12" i="10"/>
  <c r="K12" i="10"/>
  <c r="Q11" i="10"/>
  <c r="K11" i="10"/>
  <c r="Q10" i="10"/>
  <c r="K10" i="10"/>
  <c r="Q9" i="10"/>
  <c r="K9" i="10"/>
  <c r="Q8" i="10"/>
  <c r="K8" i="10"/>
  <c r="Q7" i="10"/>
  <c r="K7" i="10"/>
  <c r="Q6" i="10"/>
  <c r="K6" i="10"/>
  <c r="K5" i="10"/>
  <c r="L89" i="10"/>
  <c r="M89" i="10"/>
  <c r="N89" i="10"/>
  <c r="O89" i="10"/>
  <c r="P89" i="10"/>
  <c r="I3" i="12"/>
  <c r="G3" i="12"/>
  <c r="E3" i="12"/>
  <c r="I4" i="12"/>
  <c r="I5" i="12"/>
  <c r="D109" i="10"/>
  <c r="B4" i="13"/>
  <c r="H27" i="22" l="1"/>
  <c r="G53" i="22"/>
  <c r="D19" i="22"/>
  <c r="L19" i="22" s="1"/>
  <c r="H14" i="22"/>
  <c r="D38" i="22"/>
  <c r="L38" i="22" s="1"/>
  <c r="H28" i="22"/>
  <c r="H13" i="22"/>
  <c r="H29" i="22"/>
  <c r="D42" i="22"/>
  <c r="L42" i="22" s="1"/>
  <c r="L14" i="22"/>
  <c r="H18" i="22"/>
  <c r="D15" i="22"/>
  <c r="L15" i="22" s="1"/>
  <c r="H19" i="22"/>
  <c r="E73" i="24"/>
  <c r="L73" i="24"/>
  <c r="I49" i="10" s="1"/>
  <c r="L56" i="24"/>
  <c r="E57" i="24"/>
  <c r="C51" i="24"/>
  <c r="E34" i="24"/>
  <c r="L21" i="24"/>
  <c r="H18" i="24"/>
  <c r="E23" i="24"/>
  <c r="L24" i="24"/>
  <c r="E12" i="24"/>
  <c r="E11" i="24"/>
  <c r="E82" i="10"/>
  <c r="C51" i="20"/>
  <c r="D69" i="10"/>
  <c r="E31" i="20"/>
  <c r="B124" i="13"/>
  <c r="B133" i="13"/>
  <c r="B76" i="13"/>
  <c r="B81" i="13" s="1"/>
  <c r="C80" i="13"/>
  <c r="P86" i="10"/>
  <c r="D48" i="24"/>
  <c r="G41" i="10"/>
  <c r="D135" i="19"/>
  <c r="K37" i="19"/>
  <c r="F134" i="19"/>
  <c r="F135" i="19" s="1"/>
  <c r="L134" i="19"/>
  <c r="L135" i="19" s="1"/>
  <c r="K41" i="19"/>
  <c r="D22" i="22"/>
  <c r="L22" i="22" s="1"/>
  <c r="D21" i="22"/>
  <c r="L21" i="22" s="1"/>
  <c r="H38" i="22"/>
  <c r="H35" i="22"/>
  <c r="O85" i="10"/>
  <c r="O86" i="10" s="1"/>
  <c r="I62" i="24"/>
  <c r="L70" i="24"/>
  <c r="L99" i="24"/>
  <c r="L147" i="24"/>
  <c r="L155" i="24"/>
  <c r="L130" i="24"/>
  <c r="L125" i="24"/>
  <c r="L122" i="24"/>
  <c r="E76" i="10"/>
  <c r="E71" i="10"/>
  <c r="L23" i="24"/>
  <c r="D23" i="19"/>
  <c r="H124" i="19"/>
  <c r="K129" i="19"/>
  <c r="K134" i="19" s="1"/>
  <c r="L41" i="19"/>
  <c r="D41" i="19"/>
  <c r="H42" i="22"/>
  <c r="H39" i="22"/>
  <c r="D25" i="22"/>
  <c r="L25" i="22" s="1"/>
  <c r="D24" i="22"/>
  <c r="L24" i="22" s="1"/>
  <c r="R16" i="10"/>
  <c r="G49" i="24"/>
  <c r="L23" i="19"/>
  <c r="G23" i="19"/>
  <c r="G38" i="19" s="1"/>
  <c r="C41" i="19"/>
  <c r="E41" i="19"/>
  <c r="H15" i="22"/>
  <c r="H50" i="22"/>
  <c r="H46" i="22"/>
  <c r="D29" i="22"/>
  <c r="L29" i="22" s="1"/>
  <c r="D28" i="22"/>
  <c r="I7" i="10"/>
  <c r="R7" i="10" s="1"/>
  <c r="K66" i="24"/>
  <c r="L136" i="24"/>
  <c r="H135" i="24"/>
  <c r="H48" i="24" s="1"/>
  <c r="E41" i="10" s="1"/>
  <c r="L144" i="24"/>
  <c r="L153" i="24"/>
  <c r="C134" i="13"/>
  <c r="C135" i="13" s="1"/>
  <c r="C143" i="13" s="1"/>
  <c r="C43" i="13"/>
  <c r="C79" i="13" s="1"/>
  <c r="L32" i="24"/>
  <c r="E19" i="24"/>
  <c r="L40" i="24"/>
  <c r="H64" i="10"/>
  <c r="H63" i="10"/>
  <c r="F137" i="19"/>
  <c r="R15" i="10"/>
  <c r="E64" i="24"/>
  <c r="E66" i="24" s="1"/>
  <c r="E77" i="24"/>
  <c r="D54" i="24"/>
  <c r="K51" i="24"/>
  <c r="L55" i="24"/>
  <c r="L139" i="24"/>
  <c r="L132" i="24"/>
  <c r="C112" i="13"/>
  <c r="L11" i="24"/>
  <c r="I28" i="10" s="1"/>
  <c r="R28" i="10" s="1"/>
  <c r="D33" i="24"/>
  <c r="L39" i="24"/>
  <c r="E39" i="24"/>
  <c r="F41" i="19"/>
  <c r="F68" i="19" s="1"/>
  <c r="J70" i="19"/>
  <c r="J94" i="19" s="1"/>
  <c r="J37" i="19"/>
  <c r="E23" i="19"/>
  <c r="E38" i="19" s="1"/>
  <c r="E124" i="19"/>
  <c r="H129" i="19"/>
  <c r="H134" i="19" s="1"/>
  <c r="J124" i="19"/>
  <c r="G41" i="19"/>
  <c r="G68" i="19" s="1"/>
  <c r="H20" i="22"/>
  <c r="D37" i="22"/>
  <c r="L37" i="22" s="1"/>
  <c r="D36" i="22"/>
  <c r="L36" i="22" s="1"/>
  <c r="L28" i="22"/>
  <c r="Q55" i="10"/>
  <c r="Q77" i="10"/>
  <c r="L57" i="24"/>
  <c r="B123" i="13"/>
  <c r="B122" i="13"/>
  <c r="C133" i="13"/>
  <c r="Q89" i="10"/>
  <c r="F70" i="19"/>
  <c r="F94" i="19" s="1"/>
  <c r="F124" i="19"/>
  <c r="F125" i="19" s="1"/>
  <c r="F136" i="19" s="1"/>
  <c r="L124" i="19"/>
  <c r="L125" i="19" s="1"/>
  <c r="L136" i="19" s="1"/>
  <c r="H41" i="19"/>
  <c r="D49" i="22"/>
  <c r="L49" i="22" s="1"/>
  <c r="D47" i="22"/>
  <c r="L47" i="22" s="1"/>
  <c r="D45" i="22"/>
  <c r="L45" i="22" s="1"/>
  <c r="D44" i="22"/>
  <c r="L44" i="22" s="1"/>
  <c r="D41" i="22"/>
  <c r="L41" i="22" s="1"/>
  <c r="D40" i="22"/>
  <c r="L32" i="22"/>
  <c r="H26" i="22"/>
  <c r="J53" i="22"/>
  <c r="H23" i="22"/>
  <c r="N84" i="10"/>
  <c r="N85" i="10" s="1"/>
  <c r="J62" i="24"/>
  <c r="E61" i="24"/>
  <c r="L104" i="24"/>
  <c r="H108" i="24"/>
  <c r="H46" i="24" s="1"/>
  <c r="E39" i="10" s="1"/>
  <c r="L115" i="24"/>
  <c r="L145" i="24"/>
  <c r="L154" i="24"/>
  <c r="L126" i="24"/>
  <c r="L31" i="24"/>
  <c r="L22" i="24"/>
  <c r="I18" i="10"/>
  <c r="R18" i="10" s="1"/>
  <c r="G70" i="19"/>
  <c r="G94" i="19" s="1"/>
  <c r="F23" i="19"/>
  <c r="E134" i="19"/>
  <c r="G124" i="19"/>
  <c r="J134" i="19"/>
  <c r="J41" i="19"/>
  <c r="J68" i="19" s="1"/>
  <c r="D18" i="22"/>
  <c r="L18" i="22" s="1"/>
  <c r="D17" i="22"/>
  <c r="L17" i="22" s="1"/>
  <c r="L40" i="22"/>
  <c r="H34" i="22"/>
  <c r="H31" i="22"/>
  <c r="E60" i="24"/>
  <c r="L143" i="24"/>
  <c r="L152" i="24"/>
  <c r="E78" i="10"/>
  <c r="F15" i="14"/>
  <c r="B17" i="14" s="1"/>
  <c r="I6" i="10"/>
  <c r="R6" i="10" s="1"/>
  <c r="E20" i="20"/>
  <c r="H33" i="20"/>
  <c r="D66" i="20"/>
  <c r="I62" i="20"/>
  <c r="E24" i="20"/>
  <c r="E48" i="20"/>
  <c r="L120" i="20"/>
  <c r="F62" i="10"/>
  <c r="L103" i="20"/>
  <c r="L111" i="20"/>
  <c r="L121" i="20"/>
  <c r="L134" i="20"/>
  <c r="E59" i="20"/>
  <c r="E45" i="20"/>
  <c r="F77" i="10"/>
  <c r="L12" i="20"/>
  <c r="E65" i="20"/>
  <c r="L40" i="20"/>
  <c r="C54" i="20"/>
  <c r="L95" i="20"/>
  <c r="L107" i="20"/>
  <c r="L117" i="20"/>
  <c r="L104" i="20"/>
  <c r="L112" i="20"/>
  <c r="L145" i="20"/>
  <c r="L59" i="20"/>
  <c r="L9" i="20"/>
  <c r="E77" i="20"/>
  <c r="L98" i="20"/>
  <c r="H102" i="20"/>
  <c r="L110" i="20"/>
  <c r="L143" i="20"/>
  <c r="L57" i="20"/>
  <c r="I80" i="10" s="1"/>
  <c r="R80" i="10" s="1"/>
  <c r="G72" i="10"/>
  <c r="H82" i="10"/>
  <c r="L118" i="20"/>
  <c r="L123" i="20"/>
  <c r="L53" i="20"/>
  <c r="D54" i="20"/>
  <c r="E58" i="20"/>
  <c r="E44" i="20"/>
  <c r="L116" i="20"/>
  <c r="L139" i="20"/>
  <c r="L147" i="20"/>
  <c r="E11" i="20"/>
  <c r="L64" i="20"/>
  <c r="L65" i="20"/>
  <c r="F79" i="24"/>
  <c r="C47" i="10"/>
  <c r="C74" i="24"/>
  <c r="G47" i="10"/>
  <c r="J79" i="24"/>
  <c r="C53" i="10"/>
  <c r="I49" i="24"/>
  <c r="L44" i="24"/>
  <c r="I32" i="10" s="1"/>
  <c r="R32" i="10" s="1"/>
  <c r="E57" i="10"/>
  <c r="L140" i="24"/>
  <c r="L149" i="24"/>
  <c r="L127" i="24"/>
  <c r="L35" i="24"/>
  <c r="L30" i="24"/>
  <c r="H37" i="24"/>
  <c r="H36" i="24" s="1"/>
  <c r="H65" i="10"/>
  <c r="H62" i="10" s="1"/>
  <c r="F53" i="10"/>
  <c r="C68" i="24"/>
  <c r="E56" i="24"/>
  <c r="E15" i="24"/>
  <c r="E16" i="24" s="1"/>
  <c r="E53" i="24"/>
  <c r="L78" i="24"/>
  <c r="I83" i="10" s="1"/>
  <c r="R83" i="10" s="1"/>
  <c r="L77" i="24"/>
  <c r="I52" i="10" s="1"/>
  <c r="R52" i="10" s="1"/>
  <c r="H146" i="24"/>
  <c r="H74" i="24" s="1"/>
  <c r="E47" i="10" s="1"/>
  <c r="L129" i="24"/>
  <c r="I79" i="24"/>
  <c r="C54" i="24"/>
  <c r="L72" i="24"/>
  <c r="I48" i="10" s="1"/>
  <c r="R48" i="10" s="1"/>
  <c r="D46" i="24"/>
  <c r="L98" i="24"/>
  <c r="L138" i="24"/>
  <c r="L12" i="24"/>
  <c r="I29" i="10" s="1"/>
  <c r="R29" i="10" s="1"/>
  <c r="E22" i="24"/>
  <c r="K37" i="24"/>
  <c r="K36" i="24" s="1"/>
  <c r="E60" i="10"/>
  <c r="E119" i="24"/>
  <c r="M60" i="24"/>
  <c r="E68" i="10"/>
  <c r="K54" i="24"/>
  <c r="K62" i="24" s="1"/>
  <c r="G62" i="24"/>
  <c r="E71" i="24"/>
  <c r="F39" i="10"/>
  <c r="E58" i="10"/>
  <c r="L116" i="24"/>
  <c r="L141" i="24"/>
  <c r="L150" i="24"/>
  <c r="L133" i="24"/>
  <c r="E79" i="10"/>
  <c r="H76" i="10"/>
  <c r="H78" i="10"/>
  <c r="J41" i="24"/>
  <c r="E59" i="10"/>
  <c r="C40" i="10"/>
  <c r="L28" i="24"/>
  <c r="E63" i="10"/>
  <c r="R49" i="10"/>
  <c r="K108" i="24"/>
  <c r="K46" i="24" s="1"/>
  <c r="H39" i="10" s="1"/>
  <c r="L71" i="24"/>
  <c r="I45" i="10" s="1"/>
  <c r="R45" i="10" s="1"/>
  <c r="C33" i="24"/>
  <c r="H60" i="10"/>
  <c r="C48" i="24"/>
  <c r="E48" i="24" s="1"/>
  <c r="H119" i="24"/>
  <c r="H47" i="24" s="1"/>
  <c r="E40" i="10" s="1"/>
  <c r="K13" i="24"/>
  <c r="K97" i="24"/>
  <c r="K45" i="24" s="1"/>
  <c r="H33" i="10" s="1"/>
  <c r="E65" i="24"/>
  <c r="L53" i="24"/>
  <c r="I35" i="10" s="1"/>
  <c r="R35" i="10" s="1"/>
  <c r="L59" i="24"/>
  <c r="D74" i="24"/>
  <c r="D79" i="24" s="1"/>
  <c r="L110" i="24"/>
  <c r="L120" i="24"/>
  <c r="L142" i="24"/>
  <c r="L151" i="24"/>
  <c r="L123" i="24"/>
  <c r="G53" i="10"/>
  <c r="I103" i="19"/>
  <c r="K23" i="19"/>
  <c r="K38" i="19" s="1"/>
  <c r="J95" i="19"/>
  <c r="J104" i="19" s="1"/>
  <c r="R17" i="10"/>
  <c r="K135" i="19"/>
  <c r="K137" i="19"/>
  <c r="C23" i="19"/>
  <c r="L137" i="24"/>
  <c r="L135" i="24" s="1"/>
  <c r="L48" i="24" s="1"/>
  <c r="I41" i="10" s="1"/>
  <c r="R41" i="10" s="1"/>
  <c r="K135" i="24"/>
  <c r="K48" i="24" s="1"/>
  <c r="H41" i="10" s="1"/>
  <c r="D38" i="19"/>
  <c r="L38" i="19"/>
  <c r="G125" i="19"/>
  <c r="H68" i="19"/>
  <c r="D125" i="19"/>
  <c r="D136" i="19" s="1"/>
  <c r="F53" i="22"/>
  <c r="F54" i="22" s="1"/>
  <c r="H33" i="24"/>
  <c r="L34" i="24"/>
  <c r="J138" i="19"/>
  <c r="J125" i="19"/>
  <c r="J136" i="19" s="1"/>
  <c r="C68" i="19"/>
  <c r="J139" i="19"/>
  <c r="J143" i="19" s="1"/>
  <c r="L70" i="19"/>
  <c r="L94" i="19" s="1"/>
  <c r="K70" i="19"/>
  <c r="K94" i="19" s="1"/>
  <c r="C38" i="19"/>
  <c r="I135" i="19"/>
  <c r="I136" i="19" s="1"/>
  <c r="E138" i="19"/>
  <c r="E139" i="19" s="1"/>
  <c r="E143" i="19" s="1"/>
  <c r="H125" i="19"/>
  <c r="H138" i="19"/>
  <c r="H139" i="19" s="1"/>
  <c r="H143" i="19" s="1"/>
  <c r="J135" i="19"/>
  <c r="K68" i="19"/>
  <c r="K95" i="19" s="1"/>
  <c r="K104" i="19" s="1"/>
  <c r="I53" i="22"/>
  <c r="D51" i="22"/>
  <c r="L51" i="22" s="1"/>
  <c r="N86" i="10"/>
  <c r="M85" i="10"/>
  <c r="M86" i="10" s="1"/>
  <c r="Q53" i="10"/>
  <c r="H30" i="10"/>
  <c r="L15" i="24"/>
  <c r="K16" i="24"/>
  <c r="K68" i="24" s="1"/>
  <c r="D68" i="24"/>
  <c r="E10" i="24"/>
  <c r="E38" i="24"/>
  <c r="E37" i="24" s="1"/>
  <c r="E36" i="24" s="1"/>
  <c r="C37" i="24"/>
  <c r="C36" i="24" s="1"/>
  <c r="E43" i="24"/>
  <c r="C45" i="24"/>
  <c r="C33" i="10"/>
  <c r="F49" i="24"/>
  <c r="F67" i="24" s="1"/>
  <c r="D16" i="22"/>
  <c r="L16" i="22" s="1"/>
  <c r="L75" i="24"/>
  <c r="I50" i="10" s="1"/>
  <c r="R50" i="10" s="1"/>
  <c r="E50" i="10"/>
  <c r="E108" i="24"/>
  <c r="J38" i="19"/>
  <c r="C136" i="19"/>
  <c r="K138" i="19"/>
  <c r="D25" i="20"/>
  <c r="D13" i="24"/>
  <c r="E9" i="24"/>
  <c r="E21" i="24"/>
  <c r="D18" i="24"/>
  <c r="D138" i="19"/>
  <c r="D139" i="19" s="1"/>
  <c r="D143" i="19" s="1"/>
  <c r="I94" i="19"/>
  <c r="F38" i="19"/>
  <c r="H94" i="19"/>
  <c r="C70" i="19"/>
  <c r="C94" i="19" s="1"/>
  <c r="K125" i="19"/>
  <c r="K136" i="19" s="1"/>
  <c r="E135" i="19"/>
  <c r="F138" i="19"/>
  <c r="F139" i="19" s="1"/>
  <c r="F143" i="19" s="1"/>
  <c r="H135" i="19"/>
  <c r="E68" i="19"/>
  <c r="E95" i="19" s="1"/>
  <c r="E104" i="19" s="1"/>
  <c r="K53" i="22"/>
  <c r="D43" i="22"/>
  <c r="L43" i="22" s="1"/>
  <c r="D39" i="22"/>
  <c r="L39" i="22" s="1"/>
  <c r="D35" i="22"/>
  <c r="L35" i="22" s="1"/>
  <c r="D31" i="22"/>
  <c r="L31" i="22" s="1"/>
  <c r="D27" i="22"/>
  <c r="L27" i="22" s="1"/>
  <c r="D23" i="22"/>
  <c r="L23" i="22" s="1"/>
  <c r="E35" i="20"/>
  <c r="C33" i="20"/>
  <c r="E55" i="24"/>
  <c r="C135" i="19"/>
  <c r="G134" i="19"/>
  <c r="G135" i="19" s="1"/>
  <c r="D20" i="22"/>
  <c r="L20" i="22" s="1"/>
  <c r="I46" i="10"/>
  <c r="E70" i="19"/>
  <c r="E94" i="19" s="1"/>
  <c r="D70" i="19"/>
  <c r="D94" i="19" s="1"/>
  <c r="I138" i="19"/>
  <c r="I139" i="19" s="1"/>
  <c r="I143" i="19" s="1"/>
  <c r="D68" i="19"/>
  <c r="B40" i="13"/>
  <c r="B80" i="13"/>
  <c r="B79" i="13"/>
  <c r="H37" i="19"/>
  <c r="H38" i="19" s="1"/>
  <c r="L68" i="19"/>
  <c r="C138" i="19"/>
  <c r="C139" i="19" s="1"/>
  <c r="C143" i="19" s="1"/>
  <c r="I68" i="19"/>
  <c r="I95" i="19" s="1"/>
  <c r="I104" i="19" s="1"/>
  <c r="E125" i="19"/>
  <c r="E136" i="19" s="1"/>
  <c r="D13" i="22"/>
  <c r="E53" i="22"/>
  <c r="L84" i="10"/>
  <c r="L85" i="10" s="1"/>
  <c r="L86" i="10" s="1"/>
  <c r="C122" i="13"/>
  <c r="C126" i="13" s="1"/>
  <c r="C124" i="13"/>
  <c r="C123" i="13"/>
  <c r="E78" i="24"/>
  <c r="E34" i="10"/>
  <c r="H51" i="24"/>
  <c r="E81" i="10"/>
  <c r="L58" i="24"/>
  <c r="J49" i="24"/>
  <c r="J67" i="24" s="1"/>
  <c r="J80" i="24" s="1"/>
  <c r="G33" i="10"/>
  <c r="G42" i="10" s="1"/>
  <c r="E97" i="24"/>
  <c r="K146" i="24"/>
  <c r="K74" i="24" s="1"/>
  <c r="L148" i="24"/>
  <c r="K125" i="20"/>
  <c r="L131" i="20"/>
  <c r="H25" i="24"/>
  <c r="L27" i="24"/>
  <c r="D37" i="25"/>
  <c r="L52" i="24"/>
  <c r="L60" i="24"/>
  <c r="I36" i="10" s="1"/>
  <c r="R36" i="10" s="1"/>
  <c r="D45" i="24"/>
  <c r="D47" i="24"/>
  <c r="E47" i="24" s="1"/>
  <c r="E146" i="24"/>
  <c r="L101" i="20"/>
  <c r="H113" i="20"/>
  <c r="G41" i="24"/>
  <c r="L37" i="24"/>
  <c r="L36" i="24" s="1"/>
  <c r="Q42" i="10"/>
  <c r="L46" i="20"/>
  <c r="J62" i="20"/>
  <c r="I41" i="20"/>
  <c r="E61" i="20"/>
  <c r="E78" i="20"/>
  <c r="D51" i="24"/>
  <c r="E52" i="24"/>
  <c r="F42" i="10"/>
  <c r="D39" i="10"/>
  <c r="H35" i="10"/>
  <c r="L21" i="20"/>
  <c r="H97" i="24"/>
  <c r="H45" i="24" s="1"/>
  <c r="K119" i="24"/>
  <c r="K47" i="24" s="1"/>
  <c r="H40" i="10" s="1"/>
  <c r="L121" i="24"/>
  <c r="L114" i="20"/>
  <c r="B134" i="13"/>
  <c r="B110" i="13"/>
  <c r="C46" i="24"/>
  <c r="C39" i="10"/>
  <c r="L24" i="20"/>
  <c r="I61" i="10" s="1"/>
  <c r="R61" i="10" s="1"/>
  <c r="H61" i="10"/>
  <c r="Q84" i="10"/>
  <c r="Q85" i="10" s="1"/>
  <c r="E70" i="24"/>
  <c r="C79" i="24"/>
  <c r="K80" i="20"/>
  <c r="H54" i="24"/>
  <c r="D47" i="10"/>
  <c r="D53" i="10" s="1"/>
  <c r="L101" i="24"/>
  <c r="E135" i="24"/>
  <c r="I75" i="10"/>
  <c r="R75" i="10" s="1"/>
  <c r="C13" i="24"/>
  <c r="E35" i="24"/>
  <c r="C25" i="24"/>
  <c r="I8" i="10"/>
  <c r="R8" i="10" s="1"/>
  <c r="E73" i="20"/>
  <c r="I31" i="10"/>
  <c r="R31" i="10" s="1"/>
  <c r="D40" i="10"/>
  <c r="H66" i="24"/>
  <c r="L118" i="24"/>
  <c r="E27" i="10"/>
  <c r="H13" i="24"/>
  <c r="H68" i="24"/>
  <c r="L10" i="24"/>
  <c r="K18" i="24"/>
  <c r="K41" i="24" s="1"/>
  <c r="L20" i="24"/>
  <c r="E20" i="24"/>
  <c r="E18" i="24" s="1"/>
  <c r="C18" i="24"/>
  <c r="E30" i="24"/>
  <c r="E38" i="10"/>
  <c r="L76" i="24"/>
  <c r="I51" i="10" s="1"/>
  <c r="R51" i="10" s="1"/>
  <c r="H137" i="20"/>
  <c r="B112" i="13"/>
  <c r="F19" i="14"/>
  <c r="C76" i="13"/>
  <c r="I41" i="24"/>
  <c r="D25" i="24"/>
  <c r="F72" i="10"/>
  <c r="L119" i="20"/>
  <c r="L144" i="20"/>
  <c r="H51" i="20"/>
  <c r="C39" i="13"/>
  <c r="C40" i="13" s="1"/>
  <c r="E26" i="24"/>
  <c r="E25" i="24" s="1"/>
  <c r="C77" i="10"/>
  <c r="L23" i="20"/>
  <c r="I60" i="10" s="1"/>
  <c r="R60" i="10" s="1"/>
  <c r="E65" i="10"/>
  <c r="E64" i="10"/>
  <c r="G55" i="10"/>
  <c r="L44" i="20"/>
  <c r="L94" i="20"/>
  <c r="E102" i="20"/>
  <c r="L106" i="20"/>
  <c r="K113" i="20"/>
  <c r="L127" i="20"/>
  <c r="L135" i="20"/>
  <c r="L10" i="20"/>
  <c r="H59" i="10"/>
  <c r="D62" i="10"/>
  <c r="L64" i="24"/>
  <c r="L74" i="20"/>
  <c r="I14" i="10" s="1"/>
  <c r="R14" i="10" s="1"/>
  <c r="H58" i="10"/>
  <c r="E67" i="10"/>
  <c r="G77" i="10"/>
  <c r="L97" i="20"/>
  <c r="H81" i="10"/>
  <c r="B111" i="13"/>
  <c r="E75" i="10"/>
  <c r="E61" i="10"/>
  <c r="L26" i="20"/>
  <c r="I63" i="10" s="1"/>
  <c r="R63" i="10" s="1"/>
  <c r="C62" i="10"/>
  <c r="E27" i="20"/>
  <c r="E39" i="20"/>
  <c r="D55" i="10"/>
  <c r="L39" i="20"/>
  <c r="E34" i="20"/>
  <c r="E73" i="10" s="1"/>
  <c r="E113" i="20"/>
  <c r="L133" i="20"/>
  <c r="E137" i="20"/>
  <c r="L60" i="20"/>
  <c r="C111" i="13"/>
  <c r="C136" i="13"/>
  <c r="L9" i="24"/>
  <c r="E79" i="20"/>
  <c r="F55" i="10"/>
  <c r="E53" i="20"/>
  <c r="H79" i="10"/>
  <c r="F21" i="26"/>
  <c r="C8" i="26"/>
  <c r="F29" i="26"/>
  <c r="C4" i="26"/>
  <c r="F9" i="26"/>
  <c r="C12" i="26"/>
  <c r="F17" i="26"/>
  <c r="C20" i="26"/>
  <c r="F25" i="26"/>
  <c r="C28" i="26"/>
  <c r="F4" i="26"/>
  <c r="C7" i="26"/>
  <c r="F12" i="26"/>
  <c r="C15" i="26"/>
  <c r="F20" i="26"/>
  <c r="C23" i="26"/>
  <c r="F28" i="26"/>
  <c r="C31" i="26"/>
  <c r="F7" i="26"/>
  <c r="C10" i="26"/>
  <c r="F15" i="26"/>
  <c r="C18" i="26"/>
  <c r="F23" i="26"/>
  <c r="C26" i="26"/>
  <c r="F31" i="26"/>
  <c r="C5" i="26"/>
  <c r="F10" i="26"/>
  <c r="C13" i="26"/>
  <c r="F18" i="26"/>
  <c r="C21" i="26"/>
  <c r="F26" i="26"/>
  <c r="C29" i="26"/>
  <c r="C3" i="26"/>
  <c r="F8" i="26"/>
  <c r="C11" i="26"/>
  <c r="F16" i="26"/>
  <c r="C19" i="26"/>
  <c r="F24" i="26"/>
  <c r="C27" i="26"/>
  <c r="F5" i="26"/>
  <c r="F3" i="26"/>
  <c r="C6" i="26"/>
  <c r="F11" i="26"/>
  <c r="C14" i="26"/>
  <c r="F19" i="26"/>
  <c r="C22" i="26"/>
  <c r="F27" i="26"/>
  <c r="C30" i="26"/>
  <c r="F13" i="26"/>
  <c r="C16" i="26"/>
  <c r="C24" i="26"/>
  <c r="F6" i="26"/>
  <c r="C9" i="26"/>
  <c r="F14" i="26"/>
  <c r="C17" i="26"/>
  <c r="F22" i="26"/>
  <c r="C25" i="26"/>
  <c r="F62" i="20"/>
  <c r="E32" i="20"/>
  <c r="E26" i="20"/>
  <c r="E19" i="20"/>
  <c r="E74" i="20"/>
  <c r="G24" i="10"/>
  <c r="L71" i="20"/>
  <c r="I11" i="10" s="1"/>
  <c r="R11" i="10" s="1"/>
  <c r="K18" i="20"/>
  <c r="D72" i="10"/>
  <c r="D77" i="10"/>
  <c r="L92" i="20"/>
  <c r="L100" i="20"/>
  <c r="L109" i="20"/>
  <c r="L115" i="20"/>
  <c r="L130" i="20"/>
  <c r="L142" i="20"/>
  <c r="E60" i="20"/>
  <c r="K68" i="20"/>
  <c r="C72" i="10"/>
  <c r="C70" i="10"/>
  <c r="C69" i="10" s="1"/>
  <c r="L75" i="20"/>
  <c r="I19" i="10" s="1"/>
  <c r="R19" i="10" s="1"/>
  <c r="L32" i="20"/>
  <c r="I74" i="10" s="1"/>
  <c r="R74" i="10" s="1"/>
  <c r="E91" i="20"/>
  <c r="K151" i="20"/>
  <c r="D2" i="26" s="1"/>
  <c r="G62" i="10"/>
  <c r="K37" i="20"/>
  <c r="K36" i="20" s="1"/>
  <c r="H80" i="20"/>
  <c r="E46" i="20"/>
  <c r="E75" i="20"/>
  <c r="L73" i="20"/>
  <c r="I13" i="10" s="1"/>
  <c r="R13" i="10" s="1"/>
  <c r="L76" i="20"/>
  <c r="I20" i="10" s="1"/>
  <c r="R20" i="10" s="1"/>
  <c r="H91" i="20"/>
  <c r="L128" i="20"/>
  <c r="L140" i="20"/>
  <c r="E64" i="20"/>
  <c r="E66" i="20" s="1"/>
  <c r="L58" i="20"/>
  <c r="E23" i="20"/>
  <c r="D37" i="20"/>
  <c r="D36" i="20" s="1"/>
  <c r="D18" i="20"/>
  <c r="C104" i="10"/>
  <c r="C114" i="10" s="1"/>
  <c r="K91" i="20"/>
  <c r="K51" i="20"/>
  <c r="K49" i="20"/>
  <c r="J41" i="20"/>
  <c r="F24" i="10"/>
  <c r="L96" i="20"/>
  <c r="L105" i="20"/>
  <c r="H125" i="20"/>
  <c r="L138" i="20"/>
  <c r="L146" i="20"/>
  <c r="G62" i="20"/>
  <c r="E57" i="20"/>
  <c r="E28" i="20"/>
  <c r="E21" i="20"/>
  <c r="E9" i="20"/>
  <c r="L99" i="20"/>
  <c r="L108" i="20"/>
  <c r="L129" i="20"/>
  <c r="L141" i="20"/>
  <c r="D51" i="20"/>
  <c r="C55" i="10"/>
  <c r="E56" i="20"/>
  <c r="E38" i="20"/>
  <c r="E76" i="20"/>
  <c r="E125" i="20"/>
  <c r="L132" i="20"/>
  <c r="C151" i="20"/>
  <c r="H77" i="10"/>
  <c r="E40" i="20"/>
  <c r="L28" i="20"/>
  <c r="D151" i="20"/>
  <c r="C37" i="20"/>
  <c r="C36" i="20" s="1"/>
  <c r="L47" i="20"/>
  <c r="C25" i="20"/>
  <c r="L79" i="20"/>
  <c r="I23" i="10" s="1"/>
  <c r="R23" i="10" s="1"/>
  <c r="L20" i="20"/>
  <c r="H37" i="20"/>
  <c r="L52" i="20"/>
  <c r="L22" i="20"/>
  <c r="L48" i="20"/>
  <c r="L34" i="20"/>
  <c r="L33" i="20" s="1"/>
  <c r="H12" i="10"/>
  <c r="H24" i="10" s="1"/>
  <c r="L78" i="20"/>
  <c r="I22" i="10" s="1"/>
  <c r="R22" i="10" s="1"/>
  <c r="L77" i="20"/>
  <c r="I21" i="10" s="1"/>
  <c r="R21" i="10" s="1"/>
  <c r="L19" i="20"/>
  <c r="L30" i="20"/>
  <c r="K102" i="20"/>
  <c r="H66" i="20"/>
  <c r="L55" i="20"/>
  <c r="I78" i="10" s="1"/>
  <c r="R78" i="10" s="1"/>
  <c r="G70" i="10"/>
  <c r="G69" i="10" s="1"/>
  <c r="C18" i="20"/>
  <c r="L31" i="20"/>
  <c r="I68" i="10" s="1"/>
  <c r="R68" i="10" s="1"/>
  <c r="K25" i="20"/>
  <c r="L45" i="20"/>
  <c r="E55" i="20"/>
  <c r="L70" i="20"/>
  <c r="I10" i="10" s="1"/>
  <c r="R10" i="10" s="1"/>
  <c r="H56" i="10"/>
  <c r="H73" i="10"/>
  <c r="H72" i="10" s="1"/>
  <c r="L126" i="20"/>
  <c r="K137" i="20"/>
  <c r="H54" i="20"/>
  <c r="K54" i="20"/>
  <c r="F70" i="10"/>
  <c r="F69" i="10" s="1"/>
  <c r="L61" i="20"/>
  <c r="I76" i="10" s="1"/>
  <c r="R76" i="10" s="1"/>
  <c r="L11" i="20"/>
  <c r="K13" i="20"/>
  <c r="H25" i="20"/>
  <c r="L27" i="20"/>
  <c r="H151" i="20"/>
  <c r="C66" i="20"/>
  <c r="C13" i="20"/>
  <c r="E47" i="20"/>
  <c r="E80" i="10"/>
  <c r="L93" i="20"/>
  <c r="L15" i="20"/>
  <c r="L16" i="20" s="1"/>
  <c r="H18" i="20"/>
  <c r="E12" i="20"/>
  <c r="D80" i="20"/>
  <c r="L72" i="20"/>
  <c r="I12" i="10" s="1"/>
  <c r="R12" i="10" s="1"/>
  <c r="E72" i="20"/>
  <c r="E20" i="10"/>
  <c r="D24" i="10"/>
  <c r="E71" i="20"/>
  <c r="C80" i="20"/>
  <c r="E11" i="10"/>
  <c r="C102" i="10" s="1"/>
  <c r="C24" i="10"/>
  <c r="E70" i="20"/>
  <c r="L56" i="20"/>
  <c r="E52" i="20"/>
  <c r="C49" i="20"/>
  <c r="D49" i="20"/>
  <c r="H49" i="20"/>
  <c r="L43" i="20"/>
  <c r="C68" i="20"/>
  <c r="E43" i="20"/>
  <c r="H13" i="20"/>
  <c r="G36" i="20"/>
  <c r="G41" i="20" s="1"/>
  <c r="F41" i="20"/>
  <c r="L38" i="20"/>
  <c r="L37" i="20" s="1"/>
  <c r="E29" i="20"/>
  <c r="L29" i="20"/>
  <c r="I66" i="10" s="1"/>
  <c r="R66" i="10" s="1"/>
  <c r="E66" i="10"/>
  <c r="E22" i="20"/>
  <c r="D68" i="20"/>
  <c r="E15" i="20"/>
  <c r="E16" i="20" s="1"/>
  <c r="H16" i="20"/>
  <c r="H68" i="20" s="1"/>
  <c r="D13" i="20"/>
  <c r="E10" i="20"/>
  <c r="C94" i="10"/>
  <c r="H53" i="22" l="1"/>
  <c r="F80" i="24"/>
  <c r="E54" i="24"/>
  <c r="E62" i="24" s="1"/>
  <c r="I81" i="10"/>
  <c r="R81" i="10" s="1"/>
  <c r="D62" i="24"/>
  <c r="C62" i="24"/>
  <c r="E51" i="24"/>
  <c r="G67" i="24"/>
  <c r="G80" i="24" s="1"/>
  <c r="I71" i="10"/>
  <c r="R71" i="10" s="1"/>
  <c r="E72" i="10"/>
  <c r="E33" i="24"/>
  <c r="E41" i="24" s="1"/>
  <c r="L18" i="24"/>
  <c r="I58" i="10"/>
  <c r="R58" i="10" s="1"/>
  <c r="C62" i="20"/>
  <c r="C127" i="13"/>
  <c r="B137" i="13"/>
  <c r="B136" i="13"/>
  <c r="B135" i="13"/>
  <c r="B143" i="13" s="1"/>
  <c r="B145" i="13" s="1"/>
  <c r="C125" i="13"/>
  <c r="F24" i="14"/>
  <c r="C26" i="14"/>
  <c r="C81" i="13"/>
  <c r="G103" i="19"/>
  <c r="L146" i="24"/>
  <c r="L74" i="24" s="1"/>
  <c r="I47" i="10" s="1"/>
  <c r="R47" i="10" s="1"/>
  <c r="C137" i="13"/>
  <c r="E13" i="24"/>
  <c r="H79" i="24"/>
  <c r="F95" i="19"/>
  <c r="F104" i="19" s="1"/>
  <c r="L13" i="24"/>
  <c r="L97" i="24"/>
  <c r="L45" i="24" s="1"/>
  <c r="I33" i="10" s="1"/>
  <c r="R33" i="10" s="1"/>
  <c r="L119" i="24"/>
  <c r="L47" i="24" s="1"/>
  <c r="I40" i="10" s="1"/>
  <c r="R40" i="10" s="1"/>
  <c r="L138" i="19"/>
  <c r="L139" i="19" s="1"/>
  <c r="L143" i="19" s="1"/>
  <c r="E53" i="10"/>
  <c r="G95" i="19"/>
  <c r="G104" i="19" s="1"/>
  <c r="E55" i="10"/>
  <c r="L95" i="19"/>
  <c r="L104" i="19" s="1"/>
  <c r="I59" i="10"/>
  <c r="R59" i="10" s="1"/>
  <c r="H41" i="24"/>
  <c r="D41" i="20"/>
  <c r="I67" i="20"/>
  <c r="I81" i="20" s="1"/>
  <c r="D62" i="20"/>
  <c r="F67" i="20"/>
  <c r="F81" i="20" s="1"/>
  <c r="G67" i="20"/>
  <c r="G81" i="20" s="1"/>
  <c r="E51" i="20"/>
  <c r="L13" i="20"/>
  <c r="D84" i="10"/>
  <c r="D85" i="10" s="1"/>
  <c r="I82" i="10"/>
  <c r="R82" i="10" s="1"/>
  <c r="E37" i="20"/>
  <c r="E36" i="20" s="1"/>
  <c r="H62" i="20"/>
  <c r="L113" i="20"/>
  <c r="E54" i="20"/>
  <c r="C103" i="10"/>
  <c r="C113" i="10" s="1"/>
  <c r="L66" i="20"/>
  <c r="K62" i="20"/>
  <c r="L51" i="20"/>
  <c r="L125" i="20"/>
  <c r="C41" i="20"/>
  <c r="F84" i="10"/>
  <c r="F85" i="10" s="1"/>
  <c r="F86" i="10" s="1"/>
  <c r="K155" i="20"/>
  <c r="C42" i="10"/>
  <c r="E70" i="10"/>
  <c r="E69" i="10" s="1"/>
  <c r="L25" i="24"/>
  <c r="E77" i="10"/>
  <c r="C41" i="24"/>
  <c r="D49" i="24"/>
  <c r="L108" i="24"/>
  <c r="L46" i="24" s="1"/>
  <c r="I39" i="10" s="1"/>
  <c r="R39" i="10" s="1"/>
  <c r="E46" i="24"/>
  <c r="I64" i="10"/>
  <c r="R64" i="10" s="1"/>
  <c r="L54" i="24"/>
  <c r="E74" i="24"/>
  <c r="E79" i="24" s="1"/>
  <c r="K49" i="24"/>
  <c r="K67" i="24" s="1"/>
  <c r="E62" i="10"/>
  <c r="I67" i="10"/>
  <c r="R67" i="10" s="1"/>
  <c r="I67" i="24"/>
  <c r="I80" i="24" s="1"/>
  <c r="H42" i="10"/>
  <c r="H99" i="10" s="1"/>
  <c r="H105" i="10" s="1"/>
  <c r="H101" i="10" s="1"/>
  <c r="G84" i="10"/>
  <c r="G85" i="10" s="1"/>
  <c r="G86" i="10" s="1"/>
  <c r="J54" i="22" s="1"/>
  <c r="I65" i="10"/>
  <c r="R65" i="10" s="1"/>
  <c r="D42" i="10"/>
  <c r="K103" i="19"/>
  <c r="K106" i="19" s="1"/>
  <c r="K96" i="19"/>
  <c r="R46" i="10"/>
  <c r="B126" i="13"/>
  <c r="B125" i="13"/>
  <c r="B127" i="13"/>
  <c r="F103" i="19"/>
  <c r="F106" i="19" s="1"/>
  <c r="F96" i="19"/>
  <c r="J103" i="19"/>
  <c r="J106" i="19" s="1"/>
  <c r="J96" i="19"/>
  <c r="G138" i="19"/>
  <c r="G139" i="19" s="1"/>
  <c r="G143" i="19" s="1"/>
  <c r="C145" i="13"/>
  <c r="C144" i="13"/>
  <c r="H70" i="10"/>
  <c r="H69" i="10" s="1"/>
  <c r="H84" i="10" s="1"/>
  <c r="I27" i="10"/>
  <c r="Q86" i="10"/>
  <c r="L13" i="22"/>
  <c r="L53" i="22" s="1"/>
  <c r="D53" i="22"/>
  <c r="E45" i="24"/>
  <c r="E49" i="24" s="1"/>
  <c r="C103" i="19"/>
  <c r="L33" i="24"/>
  <c r="I73" i="10"/>
  <c r="K139" i="19"/>
  <c r="K143" i="19" s="1"/>
  <c r="I37" i="10"/>
  <c r="R37" i="10" s="1"/>
  <c r="L66" i="24"/>
  <c r="G136" i="19"/>
  <c r="L102" i="20"/>
  <c r="D95" i="19"/>
  <c r="D104" i="19" s="1"/>
  <c r="I30" i="10"/>
  <c r="R30" i="10" s="1"/>
  <c r="L16" i="24"/>
  <c r="L68" i="24" s="1"/>
  <c r="L96" i="19"/>
  <c r="L103" i="19"/>
  <c r="L106" i="19" s="1"/>
  <c r="L137" i="20"/>
  <c r="J67" i="20"/>
  <c r="J81" i="20" s="1"/>
  <c r="C84" i="10"/>
  <c r="C85" i="10" s="1"/>
  <c r="E18" i="20"/>
  <c r="D41" i="24"/>
  <c r="C49" i="24"/>
  <c r="D103" i="19"/>
  <c r="D106" i="19" s="1"/>
  <c r="I57" i="10"/>
  <c r="R57" i="10" s="1"/>
  <c r="H62" i="24"/>
  <c r="I96" i="19"/>
  <c r="L91" i="20"/>
  <c r="E33" i="10"/>
  <c r="E42" i="10" s="1"/>
  <c r="H100" i="10" s="1"/>
  <c r="H49" i="24"/>
  <c r="L51" i="24"/>
  <c r="L62" i="24" s="1"/>
  <c r="I34" i="10"/>
  <c r="R34" i="10" s="1"/>
  <c r="I106" i="19"/>
  <c r="E151" i="20"/>
  <c r="K79" i="24"/>
  <c r="H47" i="10"/>
  <c r="H53" i="10" s="1"/>
  <c r="H103" i="19"/>
  <c r="E33" i="20"/>
  <c r="E103" i="19"/>
  <c r="E106" i="19" s="1"/>
  <c r="E96" i="19"/>
  <c r="E68" i="24"/>
  <c r="H136" i="19"/>
  <c r="C95" i="19"/>
  <c r="C104" i="19" s="1"/>
  <c r="H95" i="19"/>
  <c r="H104" i="19" s="1"/>
  <c r="F32" i="26"/>
  <c r="C32" i="26"/>
  <c r="K41" i="20"/>
  <c r="E49" i="20"/>
  <c r="I24" i="10"/>
  <c r="R24" i="10" s="1"/>
  <c r="E25" i="20"/>
  <c r="L49" i="20"/>
  <c r="L18" i="20"/>
  <c r="I56" i="10"/>
  <c r="C99" i="10"/>
  <c r="C110" i="10" s="1"/>
  <c r="H36" i="20"/>
  <c r="H41" i="20" s="1"/>
  <c r="L80" i="20"/>
  <c r="L151" i="20"/>
  <c r="H55" i="10"/>
  <c r="E80" i="20"/>
  <c r="E24" i="10"/>
  <c r="J20" i="10" s="1"/>
  <c r="C112" i="10"/>
  <c r="L54" i="20"/>
  <c r="I79" i="10"/>
  <c r="L68" i="20"/>
  <c r="L36" i="20"/>
  <c r="I70" i="10"/>
  <c r="L25" i="20"/>
  <c r="H155" i="20"/>
  <c r="E68" i="20"/>
  <c r="E13" i="20"/>
  <c r="G54" i="22"/>
  <c r="L79" i="24" l="1"/>
  <c r="I53" i="10"/>
  <c r="R53" i="10" s="1"/>
  <c r="H67" i="24"/>
  <c r="H80" i="24" s="1"/>
  <c r="D67" i="24"/>
  <c r="D80" i="24" s="1"/>
  <c r="L41" i="24"/>
  <c r="C86" i="10"/>
  <c r="C67" i="20"/>
  <c r="C81" i="20" s="1"/>
  <c r="D67" i="20"/>
  <c r="D81" i="20" s="1"/>
  <c r="B144" i="13"/>
  <c r="H106" i="19"/>
  <c r="D96" i="19"/>
  <c r="H96" i="19"/>
  <c r="K80" i="24"/>
  <c r="G96" i="19"/>
  <c r="G106" i="19"/>
  <c r="C111" i="10"/>
  <c r="D111" i="10" s="1"/>
  <c r="C101" i="10"/>
  <c r="L62" i="20"/>
  <c r="E62" i="20"/>
  <c r="I62" i="10"/>
  <c r="R62" i="10" s="1"/>
  <c r="H67" i="20"/>
  <c r="H81" i="20" s="1"/>
  <c r="H54" i="22"/>
  <c r="C98" i="10"/>
  <c r="K67" i="20"/>
  <c r="K81" i="20" s="1"/>
  <c r="D86" i="10"/>
  <c r="I54" i="22" s="1"/>
  <c r="C100" i="10"/>
  <c r="J23" i="10"/>
  <c r="J19" i="10"/>
  <c r="J22" i="10"/>
  <c r="E84" i="10"/>
  <c r="E85" i="10" s="1"/>
  <c r="H110" i="10" s="1"/>
  <c r="H114" i="10" s="1"/>
  <c r="I114" i="10" s="1"/>
  <c r="H85" i="10"/>
  <c r="H86" i="10" s="1"/>
  <c r="L49" i="24"/>
  <c r="E67" i="24"/>
  <c r="E80" i="24" s="1"/>
  <c r="C67" i="24"/>
  <c r="C80" i="24" s="1"/>
  <c r="I103" i="10"/>
  <c r="H106" i="10"/>
  <c r="R73" i="10"/>
  <c r="I72" i="10"/>
  <c r="I42" i="10"/>
  <c r="R27" i="10"/>
  <c r="C96" i="19"/>
  <c r="C106" i="19"/>
  <c r="C108" i="19" s="1"/>
  <c r="D107" i="19" s="1"/>
  <c r="D108" i="19" s="1"/>
  <c r="E107" i="19" s="1"/>
  <c r="E108" i="19" s="1"/>
  <c r="F107" i="19" s="1"/>
  <c r="F108" i="19" s="1"/>
  <c r="G107" i="19" s="1"/>
  <c r="E41" i="20"/>
  <c r="E67" i="20" s="1"/>
  <c r="E81" i="20" s="1"/>
  <c r="L155" i="20"/>
  <c r="I55" i="10"/>
  <c r="R55" i="10" s="1"/>
  <c r="R56" i="10"/>
  <c r="I77" i="10"/>
  <c r="R79" i="10"/>
  <c r="I69" i="10"/>
  <c r="R70" i="10"/>
  <c r="L41" i="20"/>
  <c r="L67" i="24" l="1"/>
  <c r="L80" i="24" s="1"/>
  <c r="G108" i="19"/>
  <c r="H107" i="19" s="1"/>
  <c r="H108" i="19" s="1"/>
  <c r="I107" i="19" s="1"/>
  <c r="I108" i="19" s="1"/>
  <c r="J107" i="19" s="1"/>
  <c r="J108" i="19" s="1"/>
  <c r="K107" i="19" s="1"/>
  <c r="K108" i="19" s="1"/>
  <c r="L107" i="19" s="1"/>
  <c r="L108" i="19" s="1"/>
  <c r="L67" i="20"/>
  <c r="L81" i="20" s="1"/>
  <c r="H109" i="10"/>
  <c r="H113" i="10" s="1"/>
  <c r="C95" i="10" s="1"/>
  <c r="C93" i="10" s="1"/>
  <c r="C92" i="10"/>
  <c r="D92" i="10" s="1"/>
  <c r="I115" i="10"/>
  <c r="E86" i="10"/>
  <c r="C91" i="10" s="1"/>
  <c r="D54" i="22" s="1"/>
  <c r="K54" i="22"/>
  <c r="C90" i="10"/>
  <c r="H98" i="10"/>
  <c r="R42" i="10"/>
  <c r="R69" i="10"/>
  <c r="I84" i="10"/>
  <c r="E54" i="22" l="1"/>
  <c r="H111" i="10"/>
  <c r="R84" i="10"/>
  <c r="I85" i="10"/>
  <c r="R85" i="10" l="1"/>
  <c r="I86" i="10"/>
  <c r="H108" i="10"/>
  <c r="L54" i="22" l="1"/>
  <c r="R86" i="10"/>
  <c r="C89" i="10"/>
</calcChain>
</file>

<file path=xl/sharedStrings.xml><?xml version="1.0" encoding="utf-8"?>
<sst xmlns="http://schemas.openxmlformats.org/spreadsheetml/2006/main" count="1502" uniqueCount="886">
  <si>
    <t>Pentru a fi eligibil, solicitantul trebuie să nu se încadreze în categoria întreprinderilor în dificultate.</t>
  </si>
  <si>
    <t>1)</t>
  </si>
  <si>
    <t>Rezultatul reportat</t>
  </si>
  <si>
    <t>Rezultatul exercitiului financiar</t>
  </si>
  <si>
    <t>Rezultatul total acumulat</t>
  </si>
  <si>
    <t>Capital social subscris si varsat</t>
  </si>
  <si>
    <t>Rezerve</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</si>
  <si>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</si>
  <si>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</si>
  <si>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</si>
  <si>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</si>
  <si>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N</t>
  </si>
  <si>
    <t>Rezerve din reevaluare</t>
  </si>
  <si>
    <t>N-1</t>
  </si>
  <si>
    <t>TOTAL</t>
  </si>
  <si>
    <t>Denumirea capitolelor şi subcapitolelor</t>
  </si>
  <si>
    <t>Cheltuieli eligibile</t>
  </si>
  <si>
    <t>Total eligibil</t>
  </si>
  <si>
    <t>Cheltuieli neeligibile</t>
  </si>
  <si>
    <t>Total neeligibil</t>
  </si>
  <si>
    <t>PLANUL DE FINANTARE (lei cu TVA)</t>
  </si>
  <si>
    <t>Baza</t>
  </si>
  <si>
    <t>TVA elig.</t>
  </si>
  <si>
    <t>TVA ne-elig.</t>
  </si>
  <si>
    <t>Verificare</t>
  </si>
  <si>
    <t>Nr crt</t>
  </si>
  <si>
    <t>Valoare (lei)</t>
  </si>
  <si>
    <t>I</t>
  </si>
  <si>
    <t>Valoarea totală a cererii de finantare, din care :</t>
  </si>
  <si>
    <t>I.a.</t>
  </si>
  <si>
    <t>Valoarea totala neeligibilă, inclusiv TVA aferenta</t>
  </si>
  <si>
    <t>I.b.</t>
  </si>
  <si>
    <t>II</t>
  </si>
  <si>
    <t>Contribuţia totală a solicitantului, din care :</t>
  </si>
  <si>
    <t>II.a.</t>
  </si>
  <si>
    <t>II.b.</t>
  </si>
  <si>
    <t>Contribuţia solicitantului la cheltuieli neeligibile, inclusiv TVA aferenta</t>
  </si>
  <si>
    <t>III</t>
  </si>
  <si>
    <t>Finanțarea nerambursabilă totală solicitată</t>
  </si>
  <si>
    <t xml:space="preserve">Valoarea totala eligibilă, inclusiv TVA aferenta  </t>
  </si>
  <si>
    <t>III.a.</t>
  </si>
  <si>
    <t>III.b.</t>
  </si>
  <si>
    <t>MIJLOCIE</t>
  </si>
  <si>
    <t>MICA SAU MICRO</t>
  </si>
  <si>
    <t>Anul 1</t>
  </si>
  <si>
    <t>Anul 2</t>
  </si>
  <si>
    <t>Anul 3</t>
  </si>
  <si>
    <t>Anul 4</t>
  </si>
  <si>
    <t>4. Investiții imobiliare</t>
  </si>
  <si>
    <t>5. Imobilizări corporale în curs de execuție</t>
  </si>
  <si>
    <t>6. Investiții imobiliare în curs de execuție</t>
  </si>
  <si>
    <t>8. Active biologice productive</t>
  </si>
  <si>
    <t xml:space="preserve">4. Avansuri </t>
  </si>
  <si>
    <t>Sume de reluat într-o perioadă mai mare de un an</t>
  </si>
  <si>
    <t>Pierderi legate de instrumentele de capitaluri proprii</t>
  </si>
  <si>
    <t>Repartizarea profitului</t>
  </si>
  <si>
    <t>Producţia vândută</t>
  </si>
  <si>
    <t>Venituri din vânzarea mărfurilor</t>
  </si>
  <si>
    <t>Venituri din subvenţii de exploatare aferente cifrei de afaceri nete</t>
  </si>
  <si>
    <t>Alte cheltuieli materiale</t>
  </si>
  <si>
    <t>VENITURI TOTALE</t>
  </si>
  <si>
    <t>CHELTUIELI TOTALE</t>
  </si>
  <si>
    <t>Reduceri comerciale primite</t>
  </si>
  <si>
    <t>IMM</t>
  </si>
  <si>
    <t>INTREPRINDERE MARE</t>
  </si>
  <si>
    <t>TIP INTREPRINDERE</t>
  </si>
  <si>
    <t>Prime de capital</t>
  </si>
  <si>
    <t>MARE</t>
  </si>
  <si>
    <t>Rambursare imprumuturi asociati</t>
  </si>
  <si>
    <t>Partener 2</t>
  </si>
  <si>
    <t>Alte venituri din exploatare</t>
  </si>
  <si>
    <t>ECHIPAMENTE / DOTARI / ACTIVE CORPORALE</t>
  </si>
  <si>
    <t>LUCRARI</t>
  </si>
  <si>
    <t>SERVICII</t>
  </si>
  <si>
    <t>CHELTUIELI SUB FORMA DE RATA FORFETARA</t>
  </si>
  <si>
    <t>ACTIVE NECORPORALE</t>
  </si>
  <si>
    <t>TAXE</t>
  </si>
  <si>
    <t>Categorie MySMIS</t>
  </si>
  <si>
    <t>Sub-categorie MySMIS</t>
  </si>
  <si>
    <t>TOTAL CHELTUIELI PROIECT</t>
  </si>
  <si>
    <t>Cheltuieli indirecte conform art. 54 lit.a RDC 1060/2021</t>
  </si>
  <si>
    <t>Partener 3</t>
  </si>
  <si>
    <t>Cheltuieli cu servicii</t>
  </si>
  <si>
    <t>Anul 5</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</si>
  <si>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</si>
  <si>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</si>
  <si>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</si>
  <si>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CHELTUIELI SUB FORMA DE RATE FORFETARE</t>
  </si>
  <si>
    <t>4.1.1 Construcții și instalații - reabilitare termică</t>
  </si>
  <si>
    <t>CHELTUIELI CU ACTIVE NECORPORALE</t>
  </si>
  <si>
    <t>4.6 Active necorporale</t>
  </si>
  <si>
    <t>5.2.4. Cota aferentă Casei Sociale a Constructorilor - CSC</t>
  </si>
  <si>
    <t>Cercetarea industrială</t>
  </si>
  <si>
    <t>Dezvoltarea experimentală</t>
  </si>
  <si>
    <t>Studii de fezabilitate</t>
  </si>
  <si>
    <t>SITUATII FINANCIARE  SOCIETATI INFIINTATE IN BAZA LEGII NR. 31/1990</t>
  </si>
  <si>
    <t xml:space="preserve">BILANT </t>
  </si>
  <si>
    <t>Tipul Intreprinderii Mare/IMM</t>
  </si>
  <si>
    <t>Cheltuieli pentru achiziţia de active fixe corporale (altele decât terenuri și imobile), pentru cercetare industriala</t>
  </si>
  <si>
    <t>Cheltuieli pentru achiziţia de active fixe corporale (altele decât terenuri și imobile), pentru dezvoltare experimentală</t>
  </si>
  <si>
    <t>Cheltuieli cu amortizarea pentru cercetare industriala (costurile instrumentelor și ale echipamentelor)</t>
  </si>
  <si>
    <t>Cheltuieli cu amortizarea pentru dezvoltare experimentală (costurile instrumentelor și ale echipamentelor)</t>
  </si>
  <si>
    <t>Cheltuieli cu amortizarea pentru dezvoltare experimentală (clădiri)</t>
  </si>
  <si>
    <t>CATEGORIE_NUME</t>
  </si>
  <si>
    <t>SUBCATEGORIE_NUME</t>
  </si>
  <si>
    <t xml:space="preserve">CHELTUIELI CU ACHIZIȚIA DE ACTIVE FIXE CORPORALE (ALTELE DECÂT TERENURI ȘI IMOBILE), OBIECTE DE INVENTAR, MATERII PRIME ȘI  MATERIALE, INCLUSIV MATERIALE CONSUMABILE </t>
  </si>
  <si>
    <t xml:space="preserve">Cheltuieli cu achiziția de materii prime, materiale consumabile și alte produse similare necesare proiectului </t>
  </si>
  <si>
    <t>ALTE CHELTUIELI</t>
  </si>
  <si>
    <t xml:space="preserve">Alte cheltuieli </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</si>
  <si>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</si>
  <si>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</si>
  <si>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</si>
  <si>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</si>
  <si>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SUB FORMA DE BAREME STANDARD PENTRU COSTURI UNITARE</t>
  </si>
  <si>
    <t xml:space="preserve">Cheltuieli sub forma de bareme standard pentru costuri unitare </t>
  </si>
  <si>
    <t>Cost unitar programe de formare cu recunoaștere națională (inițiere/perfecționare/specializare)</t>
  </si>
  <si>
    <t>Cost unitar programe de calificare nivel 2</t>
  </si>
  <si>
    <t>Cost unitar programe de calificare nivel 3</t>
  </si>
  <si>
    <t>Cost unitar programe de calificare nivel 4</t>
  </si>
  <si>
    <t>CHELTUIELI CU DEPLASAREA</t>
  </si>
  <si>
    <t xml:space="preserve">Cheltuieli cu deplasarea </t>
  </si>
  <si>
    <t>Cheltuieli cu deplasarea pentru personal propriu și experți implicați în implementarea proiectului</t>
  </si>
  <si>
    <t>Cheltuieli cu deplasarea pentru participanți - grup țintă</t>
  </si>
  <si>
    <t>Cheltuieli eligibile directe care intră sub incidența ajutorului de minimis</t>
  </si>
  <si>
    <t>Cheltuieli cu taxe/ abonamente/ cotizații/ acorduri/ autorizații/ garantii bancare necesare pentru implementarea proiectului</t>
  </si>
  <si>
    <t>Subvenții pentru înființarea unei afaceri (antreprenoriat</t>
  </si>
  <si>
    <t xml:space="preserve">4.4 Utilaje, echipamente tehnologice şi funcţionale care nu necesită montaj şi echipamente de transport </t>
  </si>
  <si>
    <t xml:space="preserve">4.5 Dotări </t>
  </si>
  <si>
    <t xml:space="preserve">Mijloace de transport </t>
  </si>
  <si>
    <t xml:space="preserve">1.1. Obtinerea terenului </t>
  </si>
  <si>
    <t xml:space="preserve">Cheltuieli cu achiziţia imobilelor deja construite </t>
  </si>
  <si>
    <t xml:space="preserve">Cheltuieli cu achiziționarea de instalații/ echipamente specifice în scopul obținerii unei economii de energie, precum și sisteme care utilizează surse regenerabile/ alternative de energie </t>
  </si>
  <si>
    <t xml:space="preserve">Cheltuieli cu amortizarea pentru cercetare industriala </t>
  </si>
  <si>
    <t xml:space="preserve">Cheltuieli cu amortizarea pentru dezvoltare experimentală </t>
  </si>
  <si>
    <t xml:space="preserve">Cheltuieli cu serviciile de modernizare a tramvaielor, troleibuze și autobuze  electrice </t>
  </si>
  <si>
    <t xml:space="preserve">Cheltuieli pentru achiziţia si montajul de statii si puncte de incarcare electrica </t>
  </si>
  <si>
    <t>Cheltuielicu amortizarea</t>
  </si>
  <si>
    <t>Cheltuieli cu achizitia de active fixe corporale (altele decat terenuri si imobile), obiecte de inventar, materiale consumabile</t>
  </si>
  <si>
    <t>Cheltuieli conexe investiției de bază</t>
  </si>
  <si>
    <t>Cheltuieli cu amortizarea pentru cercetare industriala (clădiri)</t>
  </si>
  <si>
    <t>Sisteme de transport urban digitalizate (sisteme ITS, e-ticketing, management de trafic, bike-sharing etc.)</t>
  </si>
  <si>
    <t>Echipamente, utilaje, instalații necesare pentru exploatare și întreținere</t>
  </si>
  <si>
    <t>Cheltuieli de amortizare pentru clădiri şi spaţii, în măsura şi pe durata utilizării acestor clădiri şi spaţii pentru activitatea de inovare de proces și organizațională</t>
  </si>
  <si>
    <t>Cheltuieli pentru achiziţia de substanţe, materiale, plante, animale de laborator, consumabile, obiecte de inventar şi alte produse similare necesare desfăşurării activităţilor de cercetare industriala</t>
  </si>
  <si>
    <t>Cheltuieli pentru achiziţia de substanţe, materiale, plante, animale de laborator, consumabile, obiecte de inventar şi alte produse similare necesare desfăşurării activităţilor de dezvoltare experimentală</t>
  </si>
  <si>
    <t>CHELTUIELI DE TIP FEDR</t>
  </si>
  <si>
    <t>Cheltuieli de tip FEDR cu excepția construcțiilor, terenurilor, achiziția imobilelor</t>
  </si>
  <si>
    <t>FINANTARE NELEGATA DE COSTURI</t>
  </si>
  <si>
    <t xml:space="preserve">Fiinantare nelegata de costuri </t>
  </si>
  <si>
    <t>FINANȚARE LA RATE FORFETARE PENTRU COSTURILE INDIRECTE</t>
  </si>
  <si>
    <t xml:space="preserve">Rata forfetară conform art. 54 lit (b) din Regulamentului (UE) nr. 2021/1060 </t>
  </si>
  <si>
    <t>CHELTUIELI GENERALE DE ADMINISTRATIE</t>
  </si>
  <si>
    <t>Cheltuieli generale de administratie</t>
  </si>
  <si>
    <t>CHELTUIELI CU HRANA</t>
  </si>
  <si>
    <t>Cheltuieli cu hrana</t>
  </si>
  <si>
    <t>CHELTUIELI PENTRU INSTRUMENTE FINANCIARE</t>
  </si>
  <si>
    <t xml:space="preserve">Cheltuieli pentru instrumente financiare </t>
  </si>
  <si>
    <t xml:space="preserve">CHELTUIELI CU ÎNCHIRIEREA, ALTELE DECÂT CELE PREVĂZUTE LA  CHELTUIELILE GENERALE DE ADMINISTRAȚIE </t>
  </si>
  <si>
    <t xml:space="preserve">Cheltuieli cu închirierea, altele decât cele prevăzute la  cheltuielilegenerale de administrație </t>
  </si>
  <si>
    <t>Cheltuieli de informare, comunicare și publicitate</t>
  </si>
  <si>
    <t xml:space="preserve">CHELTUIELI DE LEASING </t>
  </si>
  <si>
    <t>Cheltuieli de leasing fără achiziție</t>
  </si>
  <si>
    <t>Cheltuieli cu achiziția de mijloace de transport</t>
  </si>
  <si>
    <t>Cheltuieli cu achiziția de mijloace de transport pentru AT art. 36 RDC</t>
  </si>
  <si>
    <t>CHELTUIELI AFERENTE MANAGEMENTULUI DE PROIECT</t>
  </si>
  <si>
    <t>Cheltuielile salariale aferente partenerului (coordonator de proiect din partea partenerului, responsabil financiar și, opțional, responsabilul de achiziții publice și asistent manager)</t>
  </si>
  <si>
    <t xml:space="preserve">Cheltuielile salariale aferente liderului de parteneriat/partener unic (managerul de proiect,responsabil financiar si opțional responsabil achiziții publice și asistent manager) </t>
  </si>
  <si>
    <t>Cheltuielile salariale aferente liderului de parteneriat/partener unic (managerul de proiect, responsabil financiar si opțional responsabil achiziții publice și asistent manager)</t>
  </si>
  <si>
    <t xml:space="preserve">Contribuții sociale aferente cheltuielilor salariale și cheltuielilor asimilate acestora contribuții angajați și angajatori) </t>
  </si>
  <si>
    <t xml:space="preserve">Cheltuili sub forma de rata forfetara </t>
  </si>
  <si>
    <t>Cheltuieli indirecte conform art. 54 lit.b RDC 1060/2021</t>
  </si>
  <si>
    <t>Cheltuieli sub forma de rata forfetara cf. art. 25 din Regulamentul (UE) 651/2014</t>
  </si>
  <si>
    <t>CHELTUIELI RESURSE UMANE</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</si>
  <si>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</si>
  <si>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</si>
  <si>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Cheltuieli salariale cu echipa de management proiect - pentru personalul angajat al solicitantului  </t>
  </si>
  <si>
    <t xml:space="preserve">Cheltuieli cu salarii pentru punerea in piata a produsului/serviciului </t>
  </si>
  <si>
    <t xml:space="preserve">Onorarii/Venituri asimilate salariilor pentru experții proprii/cooptați </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</si>
  <si>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</si>
  <si>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</si>
  <si>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</si>
  <si>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</si>
  <si>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</si>
  <si>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pentru detașarea de personal cu înaltă calificare</t>
  </si>
  <si>
    <t>Contribuții sociale aferente cheltuielilor salariale și cheltuielilor asimilate acestora (contribuții angajați și angajatori)</t>
  </si>
  <si>
    <t>CHELTUIELI SALARIALE</t>
  </si>
  <si>
    <t xml:space="preserve">Onorarii/venituri asimilate salariilor pentru experți proprii/cooptați </t>
  </si>
  <si>
    <t xml:space="preserve">Cheltuieli salariale cu personalul implicat în implementarea proiectului (în derularea  activităților, altele decât management de proiect) </t>
  </si>
  <si>
    <t>Contribuții sociale aferente cheltuielilor salariale și cheltuielilor asimilate acestora contribuții angajați și angajatori)</t>
  </si>
  <si>
    <t>Cheltuieli salariale cu echipa de management de proiect</t>
  </si>
  <si>
    <t>Cheltuieli AT efectuate pentru remunerarea personalului implicat in sistemul de coordonare, gestionare si control</t>
  </si>
  <si>
    <t xml:space="preserve">CHELTUIELI CU SERVICII </t>
  </si>
  <si>
    <t xml:space="preserve">Cheltuieli pentru consultanță și expertiză </t>
  </si>
  <si>
    <t>Cheltuieli cu servicii pentru organizarea de evenimente și cursuri de formare</t>
  </si>
  <si>
    <t>Cheltuieli cu servicii pentru derularea activităților proiectului</t>
  </si>
  <si>
    <t>Cheltuieli cu servicii IT, de dezvoltare/actualizare aplicații, configurare baze de date, migrare structuri de date etc.</t>
  </si>
  <si>
    <t>Cheltuieli cu servicii de management proiect</t>
  </si>
  <si>
    <t>Cheltuieli pentru instruire specifică pentru operarea / administrarea de aplicații software</t>
  </si>
  <si>
    <t>CHELTUIELI SUB FORMA DE SUME FORFETARE</t>
  </si>
  <si>
    <t xml:space="preserve">Cheltuieli sub forma de sume forfetare </t>
  </si>
  <si>
    <t>CHELTUIELI CU SUBVENTII/BURSE/PREMII/VOUCHERE/STIMULENTE</t>
  </si>
  <si>
    <t xml:space="preserve">Cheltuieli cu subventii/burse/premii/vouchere/stimulente </t>
  </si>
  <si>
    <t>CHELTUIELI CU SUBVENTII</t>
  </si>
  <si>
    <t xml:space="preserve">Subvenții </t>
  </si>
  <si>
    <t>Cheltuieli cu subvenții/burse/premii</t>
  </si>
  <si>
    <t>Subvenții</t>
  </si>
  <si>
    <t>Premii</t>
  </si>
  <si>
    <t>Burse</t>
  </si>
  <si>
    <t xml:space="preserve">CHELTUIELI CU TAXE/ ABONAMENTE/ COTIZAȚII/ ACORDURI/ AUTORIZAȚII NECESARE PENTRU IMPLEMENTAREA PROIECTULUI </t>
  </si>
  <si>
    <t xml:space="preserve">Cheltuieli cu taxe/ abonamente/ cotizații/ acorduri/ autorizații necesare pentru implementarea proiectului </t>
  </si>
  <si>
    <t>Costuri indirecte în procent de 7% din costurile directe eligibile</t>
  </si>
  <si>
    <t>LEASING</t>
  </si>
  <si>
    <t>Cheltuieli de leasing cu achizitie</t>
  </si>
  <si>
    <t>Cheltuieli de leasing fara achizitie</t>
  </si>
  <si>
    <t>Cheltuieli cu închirierea, altele decât cele prevăzute la cheltuielile generale de administrație</t>
  </si>
  <si>
    <t xml:space="preserve">1.2 Amenajarea terenului </t>
  </si>
  <si>
    <t xml:space="preserve">1.3 Amenajări pentru protecţia mediului şi aducerea terenului la starea iniţială </t>
  </si>
  <si>
    <t xml:space="preserve">1.4 Cheltuieli pentru relocarea/protecţia utilităţilor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</si>
  <si>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</si>
  <si>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</si>
  <si>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</si>
  <si>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</si>
  <si>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</si>
  <si>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</si>
  <si>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</si>
  <si>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Cheltuieli conexe investitiei de baza</t>
  </si>
  <si>
    <t xml:space="preserve">6.1 Pregatirea personalului de exploatare </t>
  </si>
  <si>
    <t xml:space="preserve">6.2 Probe tehnologice si teste </t>
  </si>
  <si>
    <t>Cheltuieli pentru amplasarea de statii si puncte de incarcare electrica</t>
  </si>
  <si>
    <t>Cheltuieli pentru infrastructura rutieră, poduri, pasaje destinate prioritar transportului public urban de călători</t>
  </si>
  <si>
    <t>4.1.2 Construcții și instalații – consolidare</t>
  </si>
  <si>
    <t>Măsuri de tip FSE+</t>
  </si>
  <si>
    <t>Cheltuieli cu indemnizații aferente contractelor de internship</t>
  </si>
  <si>
    <t>Cheltuieli salariale pentru tutorii de practică</t>
  </si>
  <si>
    <t>Cheltuieli de natură salarială pentru experții proprii</t>
  </si>
  <si>
    <t xml:space="preserve">Cheltuieli cu servicii de specializate pentru implementarea măsurilor de tip FSE+ </t>
  </si>
  <si>
    <t>Cheltuieli cu servicii IT</t>
  </si>
  <si>
    <t>Cheltuieli cu alte servicii</t>
  </si>
  <si>
    <t xml:space="preserve">Cheltuieli de deplasare </t>
  </si>
  <si>
    <t>Cheltuieli de participare la cursuri de specializare/programe de formare pentru cadrele didactice</t>
  </si>
  <si>
    <t>Cheltuieli pentru acreditare la ARACIS</t>
  </si>
  <si>
    <t>Cheltuieli pentru acreditare la ANC</t>
  </si>
  <si>
    <t>Cheltuieli cu servicii de specialitate pentru dezvoltarea și pilotarea furnizării de cursuri deschise de formare continuă</t>
  </si>
  <si>
    <t>Burse/indemnizații pentru studenții aparținând grupurilor vulnerabile, inclusiv studenții cu CES</t>
  </si>
  <si>
    <t>Alte cheltuieli</t>
  </si>
  <si>
    <t xml:space="preserve">3.1.1 Studii de teren </t>
  </si>
  <si>
    <t xml:space="preserve">3.1.2 Raport privind impactul asupra mediului </t>
  </si>
  <si>
    <t>3.1.3. Alte studii specifice</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</si>
  <si>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</si>
  <si>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</si>
  <si>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</si>
  <si>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</si>
  <si>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</si>
  <si>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</si>
  <si>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</si>
  <si>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</si>
  <si>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</si>
  <si>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</si>
  <si>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</si>
  <si>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</si>
  <si>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</si>
  <si>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5.4 Cheltuieli pentru informare şi publicitate</t>
  </si>
  <si>
    <t xml:space="preserve">3.6. Organizarea procedurilor de achiziţie </t>
  </si>
  <si>
    <t xml:space="preserve">Cheltuieli efectuate în cadrul activităților de marketing și branding </t>
  </si>
  <si>
    <t xml:space="preserve">Cheltuieli pentru consultanță și expertiză pentru elaborare P.M.U.D </t>
  </si>
  <si>
    <t>Cheltuieli cu digitizarea obiectivelor</t>
  </si>
  <si>
    <t xml:space="preserve">Cheltuieli cu servicii tehnologice specifice  </t>
  </si>
  <si>
    <t xml:space="preserve">Cheltuieli cu servicii pentru derularea activităților proiectului </t>
  </si>
  <si>
    <t xml:space="preserve">Cheltuieli de promovare a rezultatelor proiectului de cercetare industrial/dezvoltare experimentală pe scară largă  </t>
  </si>
  <si>
    <t xml:space="preserve">cheltuieli cu servicii IT, de dezvoltare/ actualizare aplicații, configurare baze de date, migrare structuri de date etc </t>
  </si>
  <si>
    <t xml:space="preserve">cheltuieli pentru servicii de sprijinire a inovării </t>
  </si>
  <si>
    <t xml:space="preserve">cheltuieli privind certificarea națională/ internațională a produselor, serviciilor sau diferitelor procese specific </t>
  </si>
  <si>
    <t xml:space="preserve">Cheltuieli privind implementarea si certificarea sistemelor de management a calitatii ISO </t>
  </si>
  <si>
    <t xml:space="preserve">Cheltuieli cu servicii pentru internaționalizare </t>
  </si>
  <si>
    <t xml:space="preserve">Cheltuieli cu servicii pentru organizarea de evenimente și cursuri de formare </t>
  </si>
  <si>
    <t xml:space="preserve">cheltuieli cu servicii de asistenta si consultanta pentru realizarea modelului conceptual inovativ </t>
  </si>
  <si>
    <t xml:space="preserve">cheltuieli aferente cercetării contractuale pentru activități de cercetare industrial </t>
  </si>
  <si>
    <t xml:space="preserve">cheltuieli aferente cercetării contractuale pentru activități de dezvoltare experimentală.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</si>
  <si>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</si>
  <si>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</si>
  <si>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</si>
  <si>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Cheltuieli de promovare si informare, consultare, constientizare a grupului țintă</t>
  </si>
  <si>
    <t>Cheltuieli cu servicii de consultanta in domeniul digitalizarii/TIC</t>
  </si>
  <si>
    <t>Cheltuieli pentru pregătirea personalului de exploatare</t>
  </si>
  <si>
    <t>Masuri de tip FSE+ care se adresează desegregarii ?i incluziunii sociale</t>
  </si>
  <si>
    <t>Cheltuieli pentru consultan?ă ?i expertiză pentru elaborare SDT</t>
  </si>
  <si>
    <t>Cheltuieli pentru realizarea planurilor de interpretare, valorificarea obiectivelor de patrimoniu</t>
  </si>
  <si>
    <t>Cheltuieli cu inchirierea, altele decat cele prevazute in cheltuieli generale de administratie</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</si>
  <si>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</si>
  <si>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</si>
  <si>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</si>
  <si>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</si>
  <si>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</si>
  <si>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</si>
  <si>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</si>
  <si>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</si>
  <si>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</si>
  <si>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</si>
  <si>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Cheltuieli pentru cercetarea fundamentală</t>
  </si>
  <si>
    <t>Alte cheltuieli cu servicii</t>
  </si>
  <si>
    <t>Cheltuieli cu activitati de cooperare</t>
  </si>
  <si>
    <t>Cheltuieli de informare, consultare, constientizare</t>
  </si>
  <si>
    <t>Cheltuieli pentru consultanta</t>
  </si>
  <si>
    <t>Cheltuieli cu studii, proiectare si alte servicii aferente statiilor si punctelor de incarcare electrica</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</si>
  <si>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</si>
  <si>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</si>
  <si>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</si>
  <si>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5.2.4. Cota aferentă Casei Sociale a Constructorilor - CSC </t>
  </si>
  <si>
    <t>5.2.5. Taxe pentru acorduri, avize conforme şi autorizaţia de construire/desfiinţare</t>
  </si>
  <si>
    <t>Cheltuieli cu taxe, abonamente, cotizatii, acorduri, autorizatii necesare pentru implementarea proiectului (altele decât cele din Devizul General)</t>
  </si>
  <si>
    <t>Alte taxe</t>
  </si>
  <si>
    <t xml:space="preserve">TOTAL CHELTUIELI PENTRU ACTIVITĂȚILE DE CERCETARE INDUSTRIALĂ, CERCETARE EXPERIMENTALĂ ȘI REALIZAREA DE STUDII DE FEZABILITATE </t>
  </si>
  <si>
    <t>STUDII</t>
  </si>
  <si>
    <t>PROIECTARE</t>
  </si>
  <si>
    <t>ASISTENTA TEHNICA</t>
  </si>
  <si>
    <t>CONSULTANTA</t>
  </si>
  <si>
    <t>TOTAL BUGET</t>
  </si>
  <si>
    <t>Valoarea totala eligibilă, inclusiv TVA aferenta</t>
  </si>
  <si>
    <t xml:space="preserve">Contribuţia solicitantului la cheltuieli eligibile </t>
  </si>
  <si>
    <t xml:space="preserve">SURSE DE FINANŢARE AJUTOR DE STAT PENTRU PROIECTE DE CERCETARE SI DEZVOLTARE </t>
  </si>
  <si>
    <t>Componenta finanțabilă prin ajutor de stat pentru cercetare si dezvoltare, din care:</t>
  </si>
  <si>
    <t xml:space="preserve">Valoarea totala eligibilă, inclusiv TVA aferenta, din care: </t>
  </si>
  <si>
    <t>I.b.1.</t>
  </si>
  <si>
    <t>I.b.1.1.</t>
  </si>
  <si>
    <t>Cercetare industriala</t>
  </si>
  <si>
    <t>I.b.1.2.</t>
  </si>
  <si>
    <t>Dezvoltare experimentala</t>
  </si>
  <si>
    <t>I.b.1.3.</t>
  </si>
  <si>
    <t>Realizare de studii de fezabilitate premergătoare activităților de cercetare-dezvoltare</t>
  </si>
  <si>
    <t>Contribuţia totală a solicitantului/partenerilor, din care:</t>
  </si>
  <si>
    <t>II.a.1.</t>
  </si>
  <si>
    <t>II.a.2.</t>
  </si>
  <si>
    <t>II.a.3.</t>
  </si>
  <si>
    <t>Finanțarea nerambursabilă totală solicitată, din care:</t>
  </si>
  <si>
    <t>III.a</t>
  </si>
  <si>
    <t>Finantare nerambursabila pentru cercetare industriala</t>
  </si>
  <si>
    <t>III.b</t>
  </si>
  <si>
    <t>Finantare nerambursabila pentru dezvoltare experimentala</t>
  </si>
  <si>
    <t>III.c</t>
  </si>
  <si>
    <t>Finantare nerambursabila pentru realizarea de studii de fezabilitate pregătitoare pentru activităţile de cercetare-dezvoltare</t>
  </si>
  <si>
    <t>SURSE DE FINANŢARE AJUTOR MINIMIS</t>
  </si>
  <si>
    <t>Componenta finanțabilă prin ajutor DE MINIMIS</t>
  </si>
  <si>
    <t>SURSE DE FINANTARE</t>
  </si>
  <si>
    <t>https://commission.europa.eu/funding-tenders/procedures-guidelines-tenders/information-contractors-and-beneficiaries/exchange-rate-inforeuro_en</t>
  </si>
  <si>
    <t>Rata de actualizare financiară</t>
  </si>
  <si>
    <t>Rate-inforeuro</t>
  </si>
  <si>
    <t>Implementare si operare</t>
  </si>
  <si>
    <t>AN 1</t>
  </si>
  <si>
    <t>AN 2</t>
  </si>
  <si>
    <t>AN 3</t>
  </si>
  <si>
    <t>AN 4</t>
  </si>
  <si>
    <t>AN 5</t>
  </si>
  <si>
    <t>AN 6</t>
  </si>
  <si>
    <t>AN 7</t>
  </si>
  <si>
    <t>AN 8</t>
  </si>
  <si>
    <t>AN 9</t>
  </si>
  <si>
    <t>AN 10</t>
  </si>
  <si>
    <t>Venituri din vanzari produse</t>
  </si>
  <si>
    <t>Venituri din prestari servicii</t>
  </si>
  <si>
    <t>Venituri din vanzari marfuri</t>
  </si>
  <si>
    <t>Cheltuieli cu materiile prime si cu materialele consumabile</t>
  </si>
  <si>
    <t xml:space="preserve">Cheltuieli privind marfurile </t>
  </si>
  <si>
    <t>Total cheltuieli materiale</t>
  </si>
  <si>
    <t xml:space="preserve">Cheltuieli cu asigurarile si protectia sociala </t>
  </si>
  <si>
    <t>Plati TVA</t>
  </si>
  <si>
    <t>Rambursari TVA</t>
  </si>
  <si>
    <t xml:space="preserve">Disponibil de numerar la inceputul perioadei </t>
  </si>
  <si>
    <t xml:space="preserve">Disponibil de numerar la sfarsitul perioadei </t>
  </si>
  <si>
    <t>ACTIVITATEA DE FINANTARE</t>
  </si>
  <si>
    <t>INCASARI DIN ACTIVITATEA DE FINANTARE</t>
  </si>
  <si>
    <t>Aport la capitalul societatii  (imprumuturi de la actionari/asociati)</t>
  </si>
  <si>
    <t>Ajutor nerambursabil</t>
  </si>
  <si>
    <t>PLATI DIN ACTIVITATEA DE FINANTARE</t>
  </si>
  <si>
    <t>Tabel 1 - Proiectia fluxului de numerar la nivelul intregii activitati a intreprinderii, cu ajutor nerambursabil, pe perioada de implementare si operare a investitiei</t>
  </si>
  <si>
    <t>Nr. Crt.</t>
  </si>
  <si>
    <t>CATEGORIA</t>
  </si>
  <si>
    <t>Credite pe termen lung, din care</t>
  </si>
  <si>
    <t>Imprumut pentru realizarea investitiei</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</si>
  <si>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</si>
  <si>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</si>
  <si>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</si>
  <si>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</si>
  <si>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</si>
  <si>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</si>
  <si>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Total iesiri de lichiditati din activitatea finantare</t>
  </si>
  <si>
    <t>Flux de lichiditati din activitatea de finantare</t>
  </si>
  <si>
    <t>ACTIVITATEA DE INVESTITII</t>
  </si>
  <si>
    <t>INCASARI DIN ACTIVITATEA DE INVESTITII</t>
  </si>
  <si>
    <t>Vanzari de active corporale/necorporale, incl TVA</t>
  </si>
  <si>
    <t>Total intrari de lichididati din activitatea de investitii</t>
  </si>
  <si>
    <t>Cheltuieli cu inlocuirea echipamentelor/dotarilor cu durata scurta de viata</t>
  </si>
  <si>
    <t>Total iesiri de lichididati din activitatea de investitii</t>
  </si>
  <si>
    <t>Flux de lichiditati din activitatea de  investitii</t>
  </si>
  <si>
    <t>Flux de lichiditati din activitatea de investitii si finantare</t>
  </si>
  <si>
    <t>Venituri din exploatare, incl TVA</t>
  </si>
  <si>
    <t>Venituri din  vanzari produse (fără TVA)</t>
  </si>
  <si>
    <t>TVA aferentă veniturilor din vanzari produse</t>
  </si>
  <si>
    <t>Venituri din prestari servicii (fără TVA)</t>
  </si>
  <si>
    <t>TVA aferentă veniturilor din  prestari servicii</t>
  </si>
  <si>
    <t>Venituri din vanzari marfuri (fără TVA)</t>
  </si>
  <si>
    <t>TVA aferentă veniturilor din vanzari marfuri</t>
  </si>
  <si>
    <t>Venituri din subventii de exploatare aferente cifrei de afaceri nete</t>
  </si>
  <si>
    <t>Venituri din subventii de exploatare aferentă cifrei de afaceri nete (fără TVA)</t>
  </si>
  <si>
    <t>TVA aferentă din subventii de exploatare aferentăe cifrei de afaceri nete</t>
  </si>
  <si>
    <t>Venituri din alte activitati</t>
  </si>
  <si>
    <t>Venituri din alte activități (fără TVA)</t>
  </si>
  <si>
    <t>TVA aferentă veniturilor din alte activități</t>
  </si>
  <si>
    <t>Alte venituri din exploatare (fără TVA)</t>
  </si>
  <si>
    <t>TVA aferentă altor venituri din exploatare</t>
  </si>
  <si>
    <t>Venituri financiare</t>
  </si>
  <si>
    <t>Venituri din interese de participare</t>
  </si>
  <si>
    <t>Venituri din investitii si imprumuturi care fac parte din activele imobilizate</t>
  </si>
  <si>
    <t>Venituri din dobanzi</t>
  </si>
  <si>
    <t>Cheltuieli cu materiile prime si cu materialele consumabile (fără TVA)</t>
  </si>
  <si>
    <t xml:space="preserve">TVA aferentă cheltuielilor cu materiile prime si cu materialele consumabile </t>
  </si>
  <si>
    <t>Alte cheltuieli materiale  (fără TVA)</t>
  </si>
  <si>
    <t>TVA aferentă altor cheltuieli materiale</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</si>
  <si>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</si>
  <si>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</si>
  <si>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</si>
  <si>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</si>
  <si>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</si>
  <si>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</si>
  <si>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 financiare</t>
  </si>
  <si>
    <t>Cheltuielile privind dobanzile</t>
  </si>
  <si>
    <t xml:space="preserve">     La imprumut - cofinantare la proiect</t>
  </si>
  <si>
    <t xml:space="preserve">     La alte credite pe termen mediu si lung, leasinguri, alte datorii financiare</t>
  </si>
  <si>
    <t xml:space="preserve">     La credite pe termen scurt</t>
  </si>
  <si>
    <t>Total iesiri de lichiditati din activitatea de exploatare</t>
  </si>
  <si>
    <t>Flux de lichiditati total brut inainte de plati pentru impozit pe profit /cifra de afaceri si ajustare TVA</t>
  </si>
  <si>
    <t>Impozitul pe profit</t>
  </si>
  <si>
    <t>Impozitul specific unor activitati</t>
  </si>
  <si>
    <t>Alte impozite neprezentate la elementele de mai sus</t>
  </si>
  <si>
    <t xml:space="preserve">Plati/incasari pentru impozite si taxe  </t>
  </si>
  <si>
    <t xml:space="preserve">Flux de lichiditati net din activitatea de exploatare </t>
  </si>
  <si>
    <t>FLUX DE LICHIDITATI (CASH FLOW)</t>
  </si>
  <si>
    <t xml:space="preserve">Flux de lichiditati net al perioadei </t>
  </si>
  <si>
    <t>Tabel 2 - Proiectia Contului de profit si pierdere la nivelul intregii activitati a intreprinderii, pe perioada de implementare si operare a proiectului</t>
  </si>
  <si>
    <t>VENITURI DIN EXPLOATARE</t>
  </si>
  <si>
    <t xml:space="preserve">Cifra de afaceri </t>
  </si>
  <si>
    <t>Venituri aferente costului producției în curs de execuție (+ pentru C; - pentru D)</t>
  </si>
  <si>
    <t>Venituri  din productia realizata pentru scopuri proprii si capitalizata</t>
  </si>
  <si>
    <t>Alte venituri din exploatare (inclusiv veniturile din subventii pentru investitii)</t>
  </si>
  <si>
    <t>Total venituri din exploatare</t>
  </si>
  <si>
    <t>CHELTUIELI DE EXPLOATARE</t>
  </si>
  <si>
    <t xml:space="preserve">Cheltuieli materiale, materii prime, mărfuri – total </t>
  </si>
  <si>
    <t>Cheltuieli cu personalul – total</t>
  </si>
  <si>
    <t>Ajustari de valoare si provizioane, amortizare - total</t>
  </si>
  <si>
    <t>Total cheltuieli de exploatare</t>
  </si>
  <si>
    <t>Rezultatul din exploatare</t>
  </si>
  <si>
    <t>Cheltuieli cu amortizarile</t>
  </si>
  <si>
    <t>TOTAL VENITURI FINANCIARE</t>
  </si>
  <si>
    <t>Total venituri financiare</t>
  </si>
  <si>
    <t>CHELTUIELI FINANCIARE DIN CARE</t>
  </si>
  <si>
    <t>Alte cheltuieli financiare</t>
  </si>
  <si>
    <t xml:space="preserve">Total cheltuieli financiare </t>
  </si>
  <si>
    <t>Rezultatul financiar</t>
  </si>
  <si>
    <t>Rezultat curent</t>
  </si>
  <si>
    <t>REZULTATUL BRUT AL EXERCIŢIULUI FINANCIAR</t>
  </si>
  <si>
    <t>REZULTATUL NET AL EXERCIŢIULUI FINANCIAR</t>
  </si>
  <si>
    <t xml:space="preserve">Cheltuieli diverse și neprevăzute sunt eligible in limita a </t>
  </si>
  <si>
    <t>Plafon de cheltuială maximă (fara TVA)</t>
  </si>
  <si>
    <t xml:space="preserve">Cheltuielile cu activitatea de audit financiar extern sunt eligibile în limita a </t>
  </si>
  <si>
    <t xml:space="preserve"> / trimestru (fără TVA) aferente activităților ce pot fi auditate în trimestrul respectiv.  </t>
  </si>
  <si>
    <t>0- Instructiuni de completare: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</si>
  <si>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</si>
  <si>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TOTAL CHELTUIELI DE INOVARE ÎN VEDEREA INTRODUCERII ÎN PRODUCȚIE ȘI LANSAREA PE PIAȚĂ (“GO TO MARKET”) A PRODUSULUI SI/SAU PROCESULUI, TEHNOLOGIEI, SERVICIULUI  REZULTAT ÎN URMA CERCETĂRI-AJUTOR REGIONAL PENTRU INVESTITII</t>
  </si>
  <si>
    <t>TOTAL CHELTUIELI AFERENTE SPRIJINULUI INOVARII PENTRU IMM- FINANȚABILE PRIN AJUTOR DE MINIMIS</t>
  </si>
  <si>
    <t>Cheltuieli eligibile totale aferente CD</t>
  </si>
  <si>
    <t>Contribuţia solicitantului  la cheltuieli neeligibile, inclusiv TVA aferenta</t>
  </si>
  <si>
    <t>TOTAL CHELTUIELI FINANTATE PRIN AJUTOR DE MINIMIS</t>
  </si>
  <si>
    <t>II.b</t>
  </si>
  <si>
    <t>SURSE DE FINANŢARE                                                                                                                                                                                                                                                                                                                                                                           AJUTOR REGIONAL PENTRU INVESTIŢII</t>
  </si>
  <si>
    <t>Componenta finanțabilă AJUTOR REGIONAL PENTRU INVESTIŢII, din care:</t>
  </si>
  <si>
    <t>Investiții inițiale pentru inovare în vederea introducerii în producție a rezultatelor obținute din cercetare- dezvoltare județul Alba, Mures</t>
  </si>
  <si>
    <t>Investiții inițiale pentru inovare în vederea introducerii în producție a rezultatelor obținute din cercetare- dezvoltare în județele Brașov, Covasna, Harghita  și Sibiu</t>
  </si>
  <si>
    <t>Incadrare Solicitant</t>
  </si>
  <si>
    <t xml:space="preserve">Se selecteaz tipul de intreprindere in care se incadreaza solicitantul </t>
  </si>
  <si>
    <t>2.1.</t>
  </si>
  <si>
    <t>2.2.</t>
  </si>
  <si>
    <t>Rambursari de credite pe termen scurt</t>
  </si>
  <si>
    <t>Dividende (inclusiv impozitele aferente)</t>
  </si>
  <si>
    <t>PLATI DIN ACTIVITATEA DE INVESTITII</t>
  </si>
  <si>
    <t xml:space="preserve">Achizitii de active corporale, incl TVA </t>
  </si>
  <si>
    <t>Achizitii de active necorporale, incl TVA</t>
  </si>
  <si>
    <t>Achizitii servicii, incl TVA</t>
  </si>
  <si>
    <t>ACTIVITATEA DE EXPLOATARE</t>
  </si>
  <si>
    <t>INCASARI DIN ACTIVITATEA DE EXPLOATARE</t>
  </si>
  <si>
    <t xml:space="preserve">Alte venituri financiare </t>
  </si>
  <si>
    <t>Total intrari de lichiditati din activitatea de exploatare</t>
  </si>
  <si>
    <t>PLATI DIN ACTIVITATEA DE EXPLOATARE</t>
  </si>
  <si>
    <t>Cheltuieli din exploatare, incl TVA</t>
  </si>
  <si>
    <t>Alte cheltuieli externe ( inclusivcu energia si apa)</t>
  </si>
  <si>
    <t>Alte cheltuieli externe fără TVA</t>
  </si>
  <si>
    <t>TVA aferentă altor cheltuieli externe</t>
  </si>
  <si>
    <t xml:space="preserve">Alte cheltuieli financiare </t>
  </si>
  <si>
    <t>Flux de lichiditati brut din activitatea de  exploatare</t>
  </si>
  <si>
    <t>Venituri din cercetare</t>
  </si>
  <si>
    <t>Venituri din cercetare (fără TVA)</t>
  </si>
  <si>
    <t>TVA aferentă veniturilor din cercetare</t>
  </si>
  <si>
    <t>Construcţii şi instalaţii</t>
  </si>
  <si>
    <t>5.1.1. Lucrări de construcţii şi instalaţii aferente organizării de
şantier</t>
  </si>
  <si>
    <t>Nr. crt.</t>
  </si>
  <si>
    <t>Completați cu toate tipurile/ categoriile de cheltuieli aferente întregii activității</t>
  </si>
  <si>
    <t xml:space="preserve">Activele şi veniturile nu trebuie să fie supraevaluate, iar datoriile şi cheltuielile nu trebuie subevaluate. </t>
  </si>
  <si>
    <t>Tabel 2 - Proiectia Contului de profit si pierdere la nivelul intregii activitati a intreprinderii, pe perioada de implementare a proiectului – completați cu date referitoare la previzionarea cheltuielilor cu ajustări de valoare și provizioane, amortizare, precum și previzionarea impozitului</t>
  </si>
  <si>
    <t>Proiectia fluxului de numerar la nivelul intregii activitati a intreprinderii, cu ajutor nerambursabil, pe perioada de implementare si operare a investitiei (Tabel 1)</t>
  </si>
  <si>
    <t xml:space="preserve">Program: Programul Regiunea Centru (PR Centru) </t>
  </si>
  <si>
    <t>Obiectivului de Politică 1 O Europă mai competitivă și mai inteligentă, prin promovarea unei transformări economice inovatoare și inteligente și a conectivității TIC regionale</t>
  </si>
  <si>
    <t>Fond: FEDR</t>
  </si>
  <si>
    <t xml:space="preserve">Apel de proiecte: </t>
  </si>
  <si>
    <t xml:space="preserve">Cod SMIS: </t>
  </si>
  <si>
    <t xml:space="preserve">CATEGORIE CHELTUIELI </t>
  </si>
  <si>
    <t>Tip de cheltuiala (directa/indirecta)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</si>
  <si>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</si>
  <si>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</si>
  <si>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</si>
  <si>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</si>
  <si>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</si>
  <si>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</si>
  <si>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</si>
  <si>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</si>
  <si>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TVA eligibil</t>
  </si>
  <si>
    <t>TVA neeligibil</t>
  </si>
  <si>
    <t>3= 4+5+6</t>
  </si>
  <si>
    <t>7=8+9</t>
  </si>
  <si>
    <t>11=3+10</t>
  </si>
  <si>
    <t>Utilaje, echipamente tehnologice şi funcţionale care nu necesită
montaj şi echipamente de transport</t>
  </si>
  <si>
    <t>Cheltuieli diverse şi neprevăzute</t>
  </si>
  <si>
    <t>3.7.2. Auditul financiar</t>
  </si>
  <si>
    <t>Organizarea procedurilor de achiziţie</t>
  </si>
  <si>
    <t>Acțiunea 3: Întreprinderi inovative pentru o regiune inovativă, Intervenția 1.3.1 Trecerea de la idee la piata - sprijin pentru IMM</t>
  </si>
  <si>
    <t>Obiectivul Specific  OS 1.1  Dezvoltarea și creșterea capacităţilor de cercetare și inovare și adoptarea, OS 1.4   Dezvoltarea competenţelor pentru specializare inteligentă, tranziţie
industrială și antreprenoriat
tehnologiilor avansate</t>
  </si>
  <si>
    <t>Prioritatea 1 O regiune competitivă prin inovare și întreprinderi dinamice pentru o economie inteligentă</t>
  </si>
  <si>
    <t xml:space="preserve">Cheltuieli privind certificarea națională/ internațională a produselor, serviciilor sau diferitelor procese specific </t>
  </si>
  <si>
    <t>SPRIJINULUI INOVARII ȘI COMERCIALIZARII PRODUSELOR/SERVICIILOR OBTINUTE                                                                                                                                                                                                                                                                                                                                                                                     AJUTOR DE MINIMIS</t>
  </si>
  <si>
    <t>DEVIZ GENERAL</t>
  </si>
  <si>
    <t>al obiectivului de investiţii</t>
  </si>
  <si>
    <t>Denumirea capitolelor şi subcapitolelor de cheltuieli</t>
  </si>
  <si>
    <t>Valoare fără TVA</t>
  </si>
  <si>
    <t>TVA</t>
  </si>
  <si>
    <t>Valoare cu TVA</t>
  </si>
  <si>
    <t>lei</t>
  </si>
  <si>
    <t>1</t>
  </si>
  <si>
    <t>2</t>
  </si>
  <si>
    <t>3</t>
  </si>
  <si>
    <t>4</t>
  </si>
  <si>
    <t>5</t>
  </si>
  <si>
    <t>CAPITOLUL 1 Cheltuieli pentru obţinerea şi amenajarea terenului</t>
  </si>
  <si>
    <t>1.1</t>
  </si>
  <si>
    <t>Obţinerea terenului</t>
  </si>
  <si>
    <t>1.2</t>
  </si>
  <si>
    <t>Amenajarea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</si>
  <si>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</si>
  <si>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</si>
  <si>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</si>
  <si>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</si>
  <si>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</si>
  <si>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</si>
  <si>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2.1</t>
  </si>
  <si>
    <t>Total capitol 2</t>
  </si>
  <si>
    <t>CAPITOLUL 3 Cheltuieli pentru proiectare şi asistenţă tehnică</t>
  </si>
  <si>
    <t>3.1</t>
  </si>
  <si>
    <t>Studii</t>
  </si>
  <si>
    <t>3.1.1. Studii de teren</t>
  </si>
  <si>
    <t>3.1.2. Raport privind impactul asupra mediului</t>
  </si>
  <si>
    <t>3.2</t>
  </si>
  <si>
    <t>Documentaţii-suport şi cheltuieli pentru obţinerea de avize,
acorduri şi autorizaţii</t>
  </si>
  <si>
    <t>3.3</t>
  </si>
  <si>
    <t>Expertizare tehnică</t>
  </si>
  <si>
    <t>3.4</t>
  </si>
  <si>
    <t>Certificarea performanţei energetice şi auditul energetic al clădirilor</t>
  </si>
  <si>
    <t>3.5</t>
  </si>
  <si>
    <t>Proiectare</t>
  </si>
  <si>
    <t>3.5.1. Temă de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</si>
  <si>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</si>
  <si>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</si>
  <si>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</si>
  <si>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</si>
  <si>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</si>
  <si>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3.6</t>
  </si>
  <si>
    <t>3.7</t>
  </si>
  <si>
    <t>Consultanţă</t>
  </si>
  <si>
    <t>3.7.1. Managementul de proiect pentru obiectivul de investiţii</t>
  </si>
  <si>
    <t>3.8</t>
  </si>
  <si>
    <t>Asistenţă tehnică</t>
  </si>
  <si>
    <t>3.8.1. Asistenţă tehnică din partea proiectantului</t>
  </si>
  <si>
    <t>3.8.1.1. pe perioada de execuţie a lucrărilor</t>
  </si>
  <si>
    <t>3.8.1.2. pentru participarea proiectantului la fazele incluse în
programul de control al lucrărilor de execuţie, avizat de către
Inspectoratul de Stat în Construcţii</t>
  </si>
  <si>
    <t>3.8.2. Dirigenţie de şantier</t>
  </si>
  <si>
    <t>Total capitol 3</t>
  </si>
  <si>
    <t>CAPITOLUL 4 Cheltuieli pentru investiţia de bază</t>
  </si>
  <si>
    <t>4.1</t>
  </si>
  <si>
    <t>4.2</t>
  </si>
  <si>
    <t>Montaj utilaje, echipamente tehnologice şi funcţionale</t>
  </si>
  <si>
    <t>4.3</t>
  </si>
  <si>
    <t>Utilaje, echipamente tehnologice şi funcţionale care necesită montaj</t>
  </si>
  <si>
    <t>4.4</t>
  </si>
  <si>
    <t>4.5</t>
  </si>
  <si>
    <t>Dotări</t>
  </si>
  <si>
    <t>4.6</t>
  </si>
  <si>
    <t>Active necorporale</t>
  </si>
  <si>
    <t>Total capitol 4</t>
  </si>
  <si>
    <t>CAPITOLUL 5 Alte cheltuieli</t>
  </si>
  <si>
    <t>5.1</t>
  </si>
  <si>
    <t>Organizare de şantier</t>
  </si>
  <si>
    <t>5.1.2. Cheltuieli conexe organizării şantierului</t>
  </si>
  <si>
    <t>5.2</t>
  </si>
  <si>
    <t>Comisioane, cote, taxe, costul creditului</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</si>
  <si>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</si>
  <si>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</si>
  <si>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</si>
  <si>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5.2.5. Taxe pentru acorduri, avize conforme şi autorizaţia de
construire/desfiinţare</t>
  </si>
  <si>
    <t>5.3</t>
  </si>
  <si>
    <t>5.4</t>
  </si>
  <si>
    <t>Cheltuieli pentru informare şi publicitate</t>
  </si>
  <si>
    <t>Total capitol 5</t>
  </si>
  <si>
    <t>CAPITOLUL 6 Cheltuieli pentru probe tehnologice şi teste</t>
  </si>
  <si>
    <t>6.1</t>
  </si>
  <si>
    <t>Pregătirea personalului de exploatare</t>
  </si>
  <si>
    <t>6.2</t>
  </si>
  <si>
    <t>Probe tehnologice şi teste</t>
  </si>
  <si>
    <t>Total capitol 6</t>
  </si>
  <si>
    <t>TOTAL GENERAL</t>
  </si>
  <si>
    <t>din care: C + M (1.2 + 1.3 +1.4 + 2 + 4.1 + 4.2 + 5.1.1)</t>
  </si>
  <si>
    <t>se va mentiona denumirea obiectivului de investitii  (eg. constructia si dotarea/dotarea departamentului de CD (laborator/centru de CD,  etc), modernizarea si extinderea/ schimbarea de destinație a departamentului de CD existente</t>
  </si>
  <si>
    <t>Cheltuieli pentru asigurarea utilităţilor necesare obiectivului de investiţii</t>
  </si>
  <si>
    <t>7.1.</t>
  </si>
  <si>
    <t>7.2.</t>
  </si>
  <si>
    <t>7.3.</t>
  </si>
  <si>
    <t>7.4.</t>
  </si>
  <si>
    <t>7.5.</t>
  </si>
  <si>
    <t>7.6.</t>
  </si>
  <si>
    <t>7.7.</t>
  </si>
  <si>
    <t>7.8.</t>
  </si>
  <si>
    <t>7.9.</t>
  </si>
  <si>
    <t>7.10.</t>
  </si>
  <si>
    <t>Total capitol 8</t>
  </si>
  <si>
    <t>TOTAL GENERAL DEVIZ HG 907</t>
  </si>
  <si>
    <t>3.8.1.2. pentru participarea proiectantului la fazele incluse în
programul de control al lucrărilor de execuţie, avizat de către Inspectoratul de Stat în Construcţii</t>
  </si>
  <si>
    <t xml:space="preserve">se va mentiona denumirea obiectivului de investitii </t>
  </si>
  <si>
    <r>
      <rPr>
        <b/>
        <sz val="8"/>
        <rFont val="Calibri"/>
        <family val="2"/>
        <scheme val="minor"/>
      </rPr>
      <t xml:space="preserve">CHELTUIELI PENTRU ACTIVITATILE DE CERCETARE INDUSTRIALĂ, CERCETARE EXPERIMENTALĂ ȘI REALIZAREA DE STUDII DE FEZABILITATE PREMERGĂTOARE ACTIVITĂȚII DE CERCETARE, ÎN CONFORMITATE CU ART. 25 DIN REGULAMENTUL (UE) 651/2014   </t>
    </r>
    <r>
      <rPr>
        <b/>
        <sz val="8.5"/>
        <rFont val="Calibri"/>
        <family val="2"/>
        <scheme val="minor"/>
      </rPr>
      <t xml:space="preserve">                                                                                                                                                                                                                                                                                                                                                                                         </t>
    </r>
    <r>
      <rPr>
        <b/>
        <sz val="8.5"/>
        <color rgb="FFFF0000"/>
        <rFont val="Calibri"/>
        <family val="2"/>
        <scheme val="minor"/>
      </rPr>
      <t>AJUTOARELE PENTRU PROIECTE DE CERCETARE ȘI DEZVOLTARE</t>
    </r>
  </si>
  <si>
    <r>
      <t>CHELTUIELI AFERENTE SPRIJINULUI INOVARII ȘI COMERCIALIZARII PRODUSELOR/SERVICIILOR OBTINUTE   -</t>
    </r>
    <r>
      <rPr>
        <b/>
        <sz val="8.5"/>
        <color rgb="FFFF0000"/>
        <rFont val="Calibri"/>
        <family val="2"/>
        <scheme val="minor"/>
      </rPr>
      <t>AJUTOR DE MINIMIS</t>
    </r>
  </si>
  <si>
    <r>
      <t xml:space="preserve">                     ALTE CHELTUIELI PENTRU  SERVICII, TAXE SI COMISIOANE -ACTIVITĂȚI CONEXE ACTIVITĂȚII DE BAZĂ   - </t>
    </r>
    <r>
      <rPr>
        <b/>
        <sz val="8.5"/>
        <color rgb="FFFF0000"/>
        <rFont val="Calibri"/>
        <family val="2"/>
        <scheme val="minor"/>
      </rPr>
      <t>AJUTOR DE MINIMIS</t>
    </r>
  </si>
  <si>
    <t>În cazul ajutoarelor acordate 
IMM-urilor pentru diversificarea unei unităţi existente, costurile
eligibile trebuie să depășească cu cel puţin 200 % valoarea contabilă
a activelor reutilizate, astfel cum au fost înregistrate în exerciţiul
financiar ce precedă începerea lucrărilor.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</si>
  <si>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</si>
  <si>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</si>
  <si>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</si>
  <si>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</si>
  <si>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</si>
  <si>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</si>
  <si>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</si>
  <si>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</si>
  <si>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</si>
  <si>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</si>
  <si>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</si>
  <si>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</si>
  <si>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</si>
  <si>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</si>
  <si>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</si>
  <si>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</si>
  <si>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</si>
  <si>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</si>
  <si>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</si>
  <si>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</si>
  <si>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</si>
  <si>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</si>
  <si>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</si>
  <si>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</si>
  <si>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</si>
  <si>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</si>
  <si>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</si>
  <si>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</si>
  <si>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</si>
  <si>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</si>
  <si>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</si>
  <si>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</si>
  <si>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</si>
  <si>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</si>
  <si>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</si>
  <si>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</si>
  <si>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CAPITOLUL 7 Cheltuieli specifice prioritatii ETAPA  1 SI 2</t>
  </si>
  <si>
    <t>CAPITOLUL 7 Cheltuieli specifice prioritatii ETAPA3</t>
  </si>
  <si>
    <t xml:space="preserve">Cheltuieli pentru obținerea, validarea si protejarea brevetelor si a altor active necorporale  </t>
  </si>
  <si>
    <t>Total capitol 7</t>
  </si>
  <si>
    <t>6- Proiecții financiare la nivelul întreprinderii</t>
  </si>
  <si>
    <t>Cheltuieli resurse umane</t>
  </si>
  <si>
    <t>Achizitii de substanţe, materiale, plante, animale de laborator, consumabile, obiecte de inventar şi alte produse similare necesare desfăşurării activităţilor de CD</t>
  </si>
  <si>
    <t>17.3.</t>
  </si>
  <si>
    <t>17.4.</t>
  </si>
  <si>
    <t>17.5.</t>
  </si>
  <si>
    <t>17.6.</t>
  </si>
  <si>
    <t>18.1.</t>
  </si>
  <si>
    <t>18.2.</t>
  </si>
  <si>
    <t>18.3.</t>
  </si>
  <si>
    <t>18.4.</t>
  </si>
  <si>
    <r>
      <rPr>
        <b/>
        <sz val="9"/>
        <color rgb="FF808080"/>
        <rFont val="Calibri"/>
        <family val="2"/>
        <charset val="238"/>
        <scheme val="minor"/>
      </rPr>
      <t xml:space="preserve"> </t>
    </r>
    <r>
      <rPr>
        <b/>
        <sz val="9"/>
        <rFont val="Calibri"/>
        <family val="2"/>
        <charset val="238"/>
        <scheme val="minor"/>
      </rPr>
      <t>Se va completa foaia de lucru 5- Imobilizări doar în cazul cererilor de finanţare care includ investiţii iniţiale legate de diversificarea unei unităţi in ETAPA 3</t>
    </r>
  </si>
  <si>
    <t xml:space="preserve">Denumirea  </t>
  </si>
  <si>
    <t>Cheltuieli pentru achiziţia de substanţe, materiale, plante, animale de laborator, consumabile, obiecte de inventar şi alte produse similare necesare desfăşurării activităţilor de CD</t>
  </si>
  <si>
    <t>Cheltuieli pentru servicii consultanță și echivalente folosite exclusiv pentru activitățile de CD</t>
  </si>
  <si>
    <t xml:space="preserve">Cheltuieli pentru achiziţia de active fixe corporale (altele decât terenuri și imobile), pentru cercetare industriala în măsura în care acestea sunt utilizate în cadrul proiectului și pe durata acestei utilizări. </t>
  </si>
  <si>
    <t xml:space="preserve">Cheltuieli pentru achiziţia de active fixe corporale (altele decât terenuri și imobile), pentru dezvoltare experimentală în măsura în care acestea sunt utilizate în cadrul proiectului și pe durata acestei utilizări. </t>
  </si>
  <si>
    <t>Valoare totala lucrari</t>
  </si>
  <si>
    <t>Baza eligibi</t>
  </si>
  <si>
    <t>total eligibil</t>
  </si>
  <si>
    <t>Baza neelig</t>
  </si>
  <si>
    <t>total neeligibil</t>
  </si>
  <si>
    <t>total lucrari</t>
  </si>
  <si>
    <t>Valoare amortizare</t>
  </si>
  <si>
    <t>A.Active imobilizate</t>
  </si>
  <si>
    <t>I.Imobilizari necorporale</t>
  </si>
  <si>
    <t>II.Imobilizari corporale</t>
  </si>
  <si>
    <t>1. Terenuri si constructii</t>
  </si>
  <si>
    <t>2. Instalatii tehnice si masini</t>
  </si>
  <si>
    <t>3. Alte instalatii, utilaje si mobilier</t>
  </si>
  <si>
    <t>7. Active corporale de exploatare si evaluare a resurselor minerale</t>
  </si>
  <si>
    <t>9. Avansuri</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</si>
  <si>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</si>
  <si>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</si>
  <si>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</si>
  <si>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</si>
  <si>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</si>
  <si>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</si>
  <si>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</si>
  <si>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</si>
  <si>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</si>
  <si>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</si>
  <si>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</si>
  <si>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</si>
  <si>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</si>
  <si>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</si>
  <si>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</si>
  <si>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</si>
  <si>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</si>
  <si>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E.Active circulante nete/datorii curente nete</t>
  </si>
  <si>
    <t>F.Total active minus datorii curente</t>
  </si>
  <si>
    <t>G.Datorii: sumele care trebuie platite intr-o perioada mai mare de un an</t>
  </si>
  <si>
    <t>H.Provizioane</t>
  </si>
  <si>
    <t>I.Venituri in avans</t>
  </si>
  <si>
    <t xml:space="preserve">1. Subvenţii pentru investiţii </t>
  </si>
  <si>
    <t>Sume de reluat într-o perioadă de până la un an</t>
  </si>
  <si>
    <t>2. Venituri înregistrate în avans</t>
  </si>
  <si>
    <t>Sume de reluat intr-o perioada de pana la un an</t>
  </si>
  <si>
    <t>Sume de reluat intr-o perioada mai mare de un an</t>
  </si>
  <si>
    <r>
      <rPr>
        <sz val="9"/>
        <rFont val="Calibri"/>
        <family val="2"/>
        <charset val="238"/>
        <scheme val="minor"/>
      </rPr>
      <t>3. Venituri în avans aferente activelor primite prin transfer de la clienţi</t>
    </r>
    <r>
      <rPr>
        <b/>
        <sz val="9"/>
        <rFont val="Calibri"/>
        <family val="2"/>
        <charset val="238"/>
        <scheme val="minor"/>
      </rPr>
      <t xml:space="preserve"> </t>
    </r>
  </si>
  <si>
    <t>Fondul comercial negativ</t>
  </si>
  <si>
    <t>J.Capital si rezerve</t>
  </si>
  <si>
    <t>I.Capital, din care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</si>
  <si>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</si>
  <si>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</si>
  <si>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</si>
  <si>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</si>
  <si>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</si>
  <si>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II.Prime de capital</t>
  </si>
  <si>
    <t>III.Rezerve din reevaluare</t>
  </si>
  <si>
    <t>Sold Creditor</t>
  </si>
  <si>
    <t>Sold Debitor</t>
  </si>
  <si>
    <t>IV.Rezerve</t>
  </si>
  <si>
    <t>Acţiuni proprii</t>
  </si>
  <si>
    <t>Câştiguri legate de instrumentele de capitaluri proprii</t>
  </si>
  <si>
    <t>V. Profitul sau pierderea reportat (a)</t>
  </si>
  <si>
    <t>VI.Profitul sau pierderea exercitiului financiar</t>
  </si>
  <si>
    <t>Capitaluri proprii - total</t>
  </si>
  <si>
    <t>Patrimoniul public</t>
  </si>
  <si>
    <t>Patrimoniul privat</t>
  </si>
  <si>
    <t>Capitaluri - total</t>
  </si>
  <si>
    <t>TOTAL ACTIV</t>
  </si>
  <si>
    <t>TOTAL CAPITALURI SI DATORII</t>
  </si>
  <si>
    <t>Cifra de afaceri neta</t>
  </si>
  <si>
    <t>din care, cifra de afaceri netă corespunzătoare activității
preponderente efectiv desfășurate</t>
  </si>
  <si>
    <t>Reduceri comerciale acordate</t>
  </si>
  <si>
    <t>Venituri  din productia de imobilizări necorporale și corporale</t>
  </si>
  <si>
    <t>Venituri din reevaluarea imobilizărilor corporale</t>
  </si>
  <si>
    <t>Venituri din producția de investiții imobiliare</t>
  </si>
  <si>
    <t>Venituri din subvenții de exploatare</t>
  </si>
  <si>
    <t>Venituri din exploatare - total</t>
  </si>
  <si>
    <t xml:space="preserve">Cheltuieli cu materiile prime şi materialele consumabile </t>
  </si>
  <si>
    <t>Cheltuieli privind utilitatile</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</si>
  <si>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</si>
  <si>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</si>
  <si>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</si>
  <si>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</si>
  <si>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</si>
  <si>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 xml:space="preserve">Ajustări privind provizioanele  </t>
  </si>
  <si>
    <t>Cheltuieli din exploatare - total</t>
  </si>
  <si>
    <t>PROFITUL SAU PIERDEREA DIN EXPLOATARE:</t>
  </si>
  <si>
    <t>Profit</t>
  </si>
  <si>
    <t>Pierdere</t>
  </si>
  <si>
    <t>Venituri din dobânzi</t>
  </si>
  <si>
    <t>Venituri din subvenţii de exploatare pentru dobânda datorată</t>
  </si>
  <si>
    <t>Alte venituri financiare</t>
  </si>
  <si>
    <t>Ajustări de valoare privind imobilizările financiare şi investiţiile financiare deţinute ca active circulante</t>
  </si>
  <si>
    <t xml:space="preserve">Cheltuieli privind dobânzile </t>
  </si>
  <si>
    <t xml:space="preserve">Alte cheltuieli financiare  </t>
  </si>
  <si>
    <t>PROFITUL SAU PIERDEREA FINANCIAR(Ă):</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</si>
  <si>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</si>
  <si>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</si>
  <si>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</si>
  <si>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</si>
  <si>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</si>
  <si>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</si>
  <si>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</si>
  <si>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</si>
  <si>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</si>
  <si>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</si>
  <si>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PROFITUL SAU PIERDEREA BRUT(Ă):</t>
  </si>
  <si>
    <t>Impozit pe profit</t>
  </si>
  <si>
    <t>Cheltuieli cu impozitul pe profit rezultat din decontarile in cadrul grupului
fiscal in domeniul impozitului pe profit</t>
  </si>
  <si>
    <t>Venituri din impozitul pe profit rezultat din decontarile in cadrul grupului
fiscal in domeniul impozitului pe profit</t>
  </si>
  <si>
    <t>PROFITUL SAU PIERDEREA NET(Ă) A EXERCIŢIULUI FINANCIAR</t>
  </si>
  <si>
    <t>Numar mediu salariati</t>
  </si>
  <si>
    <t>Verificarea încadrării solicitantului în categoria întreprinderilor în dificultate</t>
  </si>
  <si>
    <t>Verificarea de la pct. 1) se face în mod automat, în baza informațiilor introduse deja. Verificarea de la pct. 1) nu este aplicabilă întreprinderilor ce au mai puțin de 3 ani de la înființare.</t>
  </si>
  <si>
    <t>Punctele 2) și 3) de mai jos fac obiectul Declarației unice, pe propria răspundere.</t>
  </si>
  <si>
    <t>O întreprindere în dificultate înseamnă o întreprindere care se află în cel puţin una din situaţiile următoare:*:</t>
  </si>
  <si>
    <t xml:space="preserve">În cazul unei societăți comerciale cu răspundere limitată/În cazul unei societăți comerciale în care cel puțin unii dintre asociați au răspundere nelimitată pentru creanțele societății </t>
  </si>
  <si>
    <t>a)</t>
  </si>
  <si>
    <r>
      <t xml:space="preserve">Când mai mult de jumătate din capitalul social subscris  a dispărut din cauza pierderilor acumulate.
</t>
    </r>
    <r>
      <rPr>
        <b/>
        <i/>
        <sz val="9"/>
        <rFont val="Calibri"/>
        <family val="2"/>
        <charset val="238"/>
      </rPr>
      <t>(Această situaţie survine atunci când deducerea pierderilor acumulate din rezerve (și din toate celelalte elemente considerate în general ca făcând parte din fondurile proprii ale societăţii) conduce la un rezultat negativ care depășește jumătate din capitalul social subscris)</t>
    </r>
  </si>
  <si>
    <t>i. Se calculează Rezultatul total acumulat al solicitantului</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</si>
  <si>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</si>
  <si>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Rezerve din reevaluare + Rezerve (și din toate celelalte elemente considerate în general ca făcând parte din fondurile proprii ale societăţii) )</t>
    </r>
  </si>
  <si>
    <t>Alte elemente de capitaluri proprii</t>
  </si>
  <si>
    <t>Pierdere de capital (dacă rezultatul este negativ)</t>
  </si>
  <si>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</si>
  <si>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t>Rezultat:</t>
  </si>
  <si>
    <t>b)</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</si>
  <si>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</si>
  <si>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</si>
  <si>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</si>
  <si>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</si>
  <si>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</si>
  <si>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</si>
  <si>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</si>
  <si>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</si>
  <si>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</si>
  <si>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 În conformitate  cu prevederile Regulamentului (UE) nr. 651/2014 al Comisiei din 17 iunie 2014 de declarare a anumitor categorii de ajutoare compatibile cu piața internă în aplicarea articolelor 107 și 108 din tratat</t>
  </si>
  <si>
    <t>2- Intreprindere in dificultate</t>
  </si>
  <si>
    <t>Se selecteaza in celula D tipul intreprinderii  in care se incadreaza solicitatul .</t>
  </si>
  <si>
    <t xml:space="preserve">Completați cu informatii din Bilanțul aferent ultimelor două exercitii financiare incheiate (ultimii 2 ani fiscali). N reprezintă anul fiscal anterior depunerii cererii de finanțare. </t>
  </si>
  <si>
    <t xml:space="preserve">Completați cu informatii din Contul de profit și pierdere aferent ultimelor două exercitii financiare incheiate (ultimii 2 ani fiscali).  N reprezintă anul fiscal anterior depunerii cererii de finanțare. </t>
  </si>
  <si>
    <r>
      <t xml:space="preserve">Foaia de lucru  1- Situatii financiare  - </t>
    </r>
    <r>
      <rPr>
        <sz val="9"/>
        <rFont val="Calibri"/>
        <family val="2"/>
        <scheme val="minor"/>
      </rPr>
      <t>Completați cu informatii din Bilanțul contabil si Contul de profit si pierderi aferent ultimelor 2 exercitii financiare incheiate (ultimii 2 ani fiscali). N reprezintă anul fiscal anterior depunerii cererii de finanțare. Completati tipul intreprinderii:  mijlocie, mica, microintreprindere.</t>
    </r>
  </si>
  <si>
    <r>
      <rPr>
        <b/>
        <u/>
        <sz val="9"/>
        <rFont val="Calibri"/>
        <family val="2"/>
        <scheme val="minor"/>
      </rPr>
      <t>Foaia de lucru 2 - Dificultate Societate</t>
    </r>
    <r>
      <rPr>
        <sz val="9"/>
        <rFont val="Calibri"/>
        <family val="2"/>
        <scheme val="minor"/>
      </rPr>
      <t xml:space="preserve"> - Se calculeaza automat. Analiza privind statusul întreprinderii/calculele se realizează pe baza datelor din situaţiile financiare anuale complete încheiate pentru anul precedent depunerii Cererii de Finanţare (conform cu Normele de închidere a exercițiului financiar), aprobate.</t>
    </r>
  </si>
  <si>
    <t xml:space="preserve">Cheltuieli cu obiectele de inventar, materii prime și materiale, inclusiv materiale consumabile exclusiv pentru cercetare industrială și dezvoltare experimentală , în limita a </t>
  </si>
  <si>
    <t>aplicată totalului costurilor eligibile ale proiectelor de cercetare și dezvoltare .</t>
  </si>
  <si>
    <t xml:space="preserve">Studiu de fezabilitate este aferent unui proiect de cercetare industriala/dezvoltare experi-mentala si  se finanțează in limita a </t>
  </si>
  <si>
    <t xml:space="preserve"> din activitatea de cercetare industriala/dezvoltare experimentala propusa la finanțare. Nu se finanțează doar Studiul de fezabilitate!!! A nu se confunda cu studiile de fezabilitate care pot fi solicitate ca anexe la cererile de finanțare, în special în cazul investițiilor publice în infrastructură, și care stau la baza proiectelor tehnice, fiind în-tocmite conform HG 907 / 2016 </t>
  </si>
  <si>
    <t>Cheltuieli pentru servicii consultanță și echivalente folosite exclusiv pentru activitățile de dezvoltare experimentala
Cheltuieli pentru servicii de consultanță și echivalente folosite exclusiv pentru activitățile de cercetare industriala
Cheltuieli aferente cercetării contractuale pentru activități de cercetare industrială, cunoștințelor și brevetelor cumpărate sau obținute cu licență din surse externe
Cheltuieli aferente cercetării contractuale pentru activități de dezvoltare experimentală, cunoștințelor și brevetelor cumpărate sau obținute cu licență din surse externe</t>
  </si>
  <si>
    <t xml:space="preserve">aplicată totalului costurilor eligibile ale proiectelor de cercetare și dezvoltare </t>
  </si>
  <si>
    <t xml:space="preserve">Cheltuielile de informare si publicitate sunt eligibile în limita a </t>
  </si>
  <si>
    <t xml:space="preserve">Cheltuieli cu activitati de cooperare sunt eligibile în limita a </t>
  </si>
  <si>
    <t>3- Bugetul proiectului</t>
  </si>
  <si>
    <r>
      <t xml:space="preserve">CHELTUIELI PENTRU ACTIVITATILE DE INOVARE ÎN VEDEREA INTRODUCERII ÎN PRODUCȚIE ȘI LANSAREA PE PIAȚĂ (“GO TO MARKET”) A PRODUSULUI SI/SAU PROCESULUI, TEHNOLOGIEI, SERVICIULUI  REZULTAT ÎN URMA CERCETĂRI, ÎN CONFORMITATE CU ART. 14 DIN REGULAMENTUL (UE) 651/2014                                                                                                                                                                                                                                                                                                                                                                                                              </t>
    </r>
    <r>
      <rPr>
        <b/>
        <sz val="8.5"/>
        <color rgb="FFFF0000"/>
        <rFont val="Calibri"/>
        <family val="2"/>
        <scheme val="minor"/>
      </rPr>
      <t>AJUTOR REGIONAL PENTRU INVESTIŢII</t>
    </r>
  </si>
  <si>
    <t xml:space="preserve">CODUL  DE  CLASIFICARE </t>
  </si>
  <si>
    <t xml:space="preserve">DURATA NORMALA DE FUNCŢIONARE - ANI - </t>
  </si>
  <si>
    <t>Data punerii in functiune</t>
  </si>
  <si>
    <t>Activ</t>
  </si>
  <si>
    <t>Valoare de inventar (lei)</t>
  </si>
  <si>
    <t>Durata de viata (ani)</t>
  </si>
  <si>
    <t>[completați cu denumirea activului]</t>
  </si>
  <si>
    <t>Valoare de inventar eligibila</t>
  </si>
  <si>
    <t>Valoare de inventar neeligibila</t>
  </si>
  <si>
    <t>Data punerii in functiune (luna) ex: 5</t>
  </si>
  <si>
    <t>Amortizarea lunara</t>
  </si>
  <si>
    <t>Amortizarea anuala (lei/an) AN 1</t>
  </si>
  <si>
    <t>Amortizarea anuala (lei/an) AN 2</t>
  </si>
  <si>
    <t>Amortizarea anuala (lei/an) AN 3</t>
  </si>
  <si>
    <t>Foaia de lucru 3- Bugetul proiectului</t>
  </si>
  <si>
    <t>Foaia de lucru  Export Smis (NU SE TRANSFORMA IN PDF, NU SE ANEXEAZA!!!)</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</si>
  <si>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Export SMIS</t>
  </si>
  <si>
    <t>Completati proiecția anuală a veniturilor și cheltuielilor pentru întreaga activitate a societății (nu doar cea aferentă domeniului de activitate vizat de proiect). Justificați veniturile și cheltuielile previzionate, prin completarea tabelelor.</t>
  </si>
  <si>
    <t>Completați cu toate tipurile/ categoriile de venituri ale entitatii.</t>
  </si>
  <si>
    <t xml:space="preserve">Foaia de lucru 7-  Buget sintetic este completată automat. </t>
  </si>
  <si>
    <t>Foaie de lucru 5- Imobilizări</t>
  </si>
  <si>
    <t xml:space="preserve"> Se va completa foaia de lucru 5- Imobilizări doar în cazul cererilor de finanţare care includ investiţii iniţiale legate de diversificarea unei unităţi in ETAPA 3</t>
  </si>
  <si>
    <t xml:space="preserve">DEVIZ GENERAL </t>
  </si>
  <si>
    <t>Foaie de lucru 4B- Deviz obiectiv producție</t>
  </si>
  <si>
    <t xml:space="preserve"> Se va completa foaia de lucru 4B- Deviz obiectiv producție  pentru investițiile aferente activității de producție și comercializare a produselor/serviciilor obtinute. </t>
  </si>
  <si>
    <t>Foaie de lucru 4A- Deviz obiectiv CD</t>
  </si>
  <si>
    <t xml:space="preserve"> Se va completa foaia de lucru 4B- Deviz obiectiv CD  pentru investițiile aferente activității de cercetare- dezvoltare.</t>
  </si>
  <si>
    <t>În ceea ce privește clădirile, sunt considerate eligibile doar costurile de amortizare corespunzătoare duratei proiectului de CD, calculate pe baza principiilor contabile general acceptate. Referitor la investiția care vizează achiziția de dotări (instrumente și echipamante de CD),  acestea sunt eligibile în măsura în care acestea sunt utilizate în cadrul proiectului și pe durata acestei utilizări. În cazul în care aceste instrumente și echipamente nu sunt folosite pe întreaga lor durată de viață în proiectul de CD, sunt considerate eligibile doar costurile de amortizare corespunzătoare duratei proiectului, calculate pe baza principiilor contabile general acceptate;</t>
  </si>
  <si>
    <t xml:space="preserve">Contribuţia  la cheltuieli eligibile </t>
  </si>
  <si>
    <t>Foaia de lucru 3- Bugetul proiectului- este completată automat. Se va completa contributia solicitantului in functie de tipul ajutorului de stat si incadrarea in categoria de IMM, respectiv locul de implementare al proiectului (Celulele C107, C108, C109,  H103, H 104, H112)</t>
  </si>
  <si>
    <t xml:space="preserve">din valoarea cheltuielilor eligibile cuprinse la subcapitolul 4.1 din devizul general aferent obiectivului de investiții. </t>
  </si>
  <si>
    <t xml:space="preserve">Cheltuieli salariale pentru cercetare industrială si dezvoltare experimentala, aferente personalul implicat in implementarea proiectului (în derularea activităților, altele decât management de proiect) , in limita a maxim </t>
  </si>
  <si>
    <t>Amortizarea anuala (lei/an) AN 4</t>
  </si>
  <si>
    <t>Foaia de lucru 6- Proiectii financiare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</si>
</sst>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0"/>
    <numFmt numFmtId="166" formatCode="#,##0.00000"/>
  </numFmts>
  <fonts count="66"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sz val="8"/>
      <name val="Calibri"/>
      <family val="2"/>
      <charset val="238"/>
      <scheme val="minor"/>
    </font>
    <font>
      <sz val="9"/>
      <color theme="1"/>
      <name val="Calibri"/>
      <family val="2"/>
      <scheme val="minor"/>
    </font>
    <font>
      <b/>
      <sz val="9"/>
      <color theme="1"/>
      <name val="Calibri"/>
      <family val="2"/>
      <scheme val="minor"/>
    </font>
    <font>
      <sz val="9"/>
      <name val="Calibri"/>
      <family val="2"/>
    </font>
    <font>
      <sz val="9"/>
      <name val="Calibri"/>
      <family val="2"/>
      <scheme val="minor"/>
    </font>
    <font>
      <b/>
      <sz val="9"/>
      <name val="Calibri"/>
      <family val="2"/>
      <scheme val="minor"/>
    </font>
    <font>
      <b/>
      <i/>
      <sz val="9"/>
      <name val="Calibri"/>
      <family val="2"/>
      <scheme val="minor"/>
    </font>
    <font>
      <i/>
      <sz val="9"/>
      <color theme="1"/>
      <name val="Calibri"/>
      <family val="2"/>
      <scheme val="minor"/>
    </font>
    <font>
      <u/>
      <sz val="11"/>
      <color theme="10"/>
      <name val="Calibri"/>
      <family val="2"/>
      <charset val="238"/>
      <scheme val="minor"/>
    </font>
    <font>
      <b/>
      <sz val="10"/>
      <color theme="1"/>
      <name val="Calibri"/>
      <family val="2"/>
      <charset val="238"/>
      <scheme val="minor"/>
    </font>
    <font>
      <sz val="9"/>
      <name val="Calibri"/>
      <family val="2"/>
      <charset val="238"/>
      <scheme val="minor"/>
    </font>
    <font>
      <b/>
      <sz val="9"/>
      <color theme="1"/>
      <name val="Calibri"/>
      <family val="2"/>
      <charset val="238"/>
      <scheme val="minor"/>
    </font>
    <font>
      <b/>
      <sz val="9"/>
      <name val="Calibri"/>
      <family val="2"/>
      <charset val="238"/>
      <scheme val="minor"/>
    </font>
    <font>
      <sz val="10"/>
      <name val="Trebuchet MS"/>
      <family val="2"/>
    </font>
    <font>
      <b/>
      <sz val="10"/>
      <name val="Trebuchet MS"/>
      <family val="2"/>
    </font>
    <font>
      <u/>
      <sz val="9"/>
      <color theme="10"/>
      <name val="Calibri"/>
      <family val="2"/>
      <scheme val="minor"/>
    </font>
    <font>
      <b/>
      <u/>
      <sz val="9"/>
      <name val="Calibri"/>
      <family val="2"/>
      <scheme val="minor"/>
    </font>
    <font>
      <b/>
      <sz val="9.5"/>
      <name val="Calibri"/>
      <family val="2"/>
      <scheme val="minor"/>
    </font>
    <font>
      <b/>
      <u/>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
      <color theme="0"/>
      <name val="Calibri"/>
      <family val="2"/>
      <scheme val="minor"/>
    </font>
    <font>
      <i/>
      <sz val="9"/>
      <color theme="0"/>
      <name val="Calibri"/>
      <family val="2"/>
      <scheme val="minor"/>
    </font>
    <font>
      <b/>
      <sz val="9"/>
      <color theme="0"/>
      <name val="Calibri"/>
      <family val="2"/>
      <scheme val="minor"/>
    </font>
    <font>
      <b/>
      <sz val="10"/>
      <color rgb="FFFF0000"/>
      <name val="Arial"/>
      <family val="2"/>
    </font>
    <font>
      <sz val="11"/>
      <color rgb="FFFF0000"/>
      <name val="Calibri"/>
      <family val="2"/>
      <charset val="238"/>
      <scheme val="minor"/>
    </font>
    <font>
      <b/>
      <sz val="12"/>
      <color rgb="FFFF0000"/>
      <name val="Calibri"/>
      <family val="2"/>
      <scheme val="minor"/>
    </font>
    <font>
      <b/>
      <sz val="9"/>
      <color rgb="FFC00000"/>
      <name val="Calibri"/>
      <family val="2"/>
      <scheme val="minor"/>
    </font>
    <font>
      <b/>
      <i/>
      <sz val="9"/>
      <color rgb="FFC00000"/>
      <name val="Calibri"/>
      <family val="2"/>
      <scheme val="minor"/>
    </font>
    <font>
      <i/>
      <sz val="9"/>
      <name val="Calibri"/>
      <family val="2"/>
      <scheme val="minor"/>
    </font>
    <font>
      <i/>
      <sz val="9"/>
      <color rgb="FFC00000"/>
      <name val="Calibri"/>
      <family val="2"/>
      <scheme val="minor"/>
    </font>
    <font>
      <sz val="8"/>
      <name val="Calibri"/>
      <family val="2"/>
      <scheme val="minor"/>
    </font>
    <font>
      <b/>
      <sz val="11"/>
      <color indexed="8"/>
      <name val="Calibri"/>
      <family val="2"/>
    </font>
    <font>
      <sz val="10"/>
      <name val="Arial"/>
      <family val="2"/>
      <charset val="1"/>
    </font>
    <font>
      <sz val="11"/>
      <color rgb="FF9C5700"/>
      <name val="Calibri"/>
      <family val="2"/>
      <scheme val="minor"/>
    </font>
    <font>
      <b/>
      <sz val="8"/>
      <name val="Calibri"/>
      <family val="2"/>
      <scheme val="minor"/>
    </font>
    <font>
      <sz val="7.5"/>
      <name val="Calibri"/>
      <family val="2"/>
      <scheme val="minor"/>
    </font>
    <font>
      <sz val="8.5"/>
      <name val="Calibri"/>
      <family val="2"/>
      <scheme val="minor"/>
    </font>
    <font>
      <sz val="8.5"/>
      <name val="Calibri"/>
      <family val="2"/>
    </font>
    <font>
      <sz val="8.5"/>
      <color theme="1"/>
      <name val="Calibri"/>
      <family val="2"/>
      <scheme val="minor"/>
    </font>
    <font>
      <i/>
      <sz val="8.5"/>
      <color theme="1"/>
      <name val="Calibri"/>
      <family val="2"/>
      <scheme val="minor"/>
    </font>
    <font>
      <b/>
      <sz val="8.5"/>
      <name val="Calibri"/>
      <family val="2"/>
      <scheme val="minor"/>
    </font>
    <font>
      <b/>
      <sz val="8.5"/>
      <color rgb="FFFF0000"/>
      <name val="Calibri"/>
      <family val="2"/>
      <scheme val="minor"/>
    </font>
    <font>
      <b/>
      <sz val="9"/>
      <color rgb="FF808080"/>
      <name val="Calibri"/>
      <family val="2"/>
      <charset val="238"/>
      <scheme val="minor"/>
    </font>
    <font>
      <b/>
      <sz val="9"/>
      <name val="Calibri"/>
      <family val="2"/>
      <charset val="238"/>
    </font>
    <font>
      <sz val="9"/>
      <name val="Calibri"/>
      <family val="2"/>
      <charset val="238"/>
    </font>
    <font>
      <sz val="9"/>
      <color theme="1"/>
      <name val="Calibri"/>
      <family val="2"/>
    </font>
    <font>
      <sz val="7.5"/>
      <color theme="1"/>
      <name val="Calibri"/>
      <family val="2"/>
    </font>
    <font>
      <sz val="10"/>
      <color theme="1"/>
      <name val="Calibri"/>
      <family val="2"/>
      <scheme val="minor"/>
    </font>
    <font>
      <sz val="9"/>
      <color theme="1"/>
      <name val="Calibri"/>
      <family val="2"/>
      <charset val="238"/>
      <scheme val="minor"/>
    </font>
    <font>
      <b/>
      <sz val="9"/>
      <name val="Calibri"/>
      <family val="2"/>
    </font>
    <font>
      <b/>
      <i/>
      <sz val="9"/>
      <name val="Calibri"/>
      <family val="2"/>
      <charset val="238"/>
    </font>
    <font>
      <sz val="10"/>
      <color rgb="FF00000A"/>
      <name val="Calibri"/>
      <family val="2"/>
    </font>
    <font>
      <b/>
      <sz val="10"/>
      <name val="Calibri"/>
      <family val="2"/>
      <charset val="238"/>
    </font>
    <font>
      <b/>
      <sz val="9"/>
      <color rgb="FF00000A"/>
      <name val="Calibri"/>
      <family val="2"/>
      <charset val="238"/>
    </font>
    <font>
      <sz val="9"/>
      <color rgb="FF00000A"/>
      <name val="Calibri"/>
      <family val="2"/>
      <charset val="238"/>
    </font>
    <font>
      <sz val="11"/>
      <color theme="0"/>
      <name val="Calibri"/>
      <family val="2"/>
      <scheme val="minor"/>
    </font>
    <font>
      <i/>
      <sz val="10"/>
      <color theme="0"/>
      <name val="Calibri"/>
      <family val="2"/>
      <scheme val="minor"/>
    </font>
    <font>
      <b/>
      <sz val="12"/>
      <color theme="0"/>
      <name val="Calibri"/>
      <family val="2"/>
      <scheme val="minor"/>
    </font>
    <font>
      <i/>
      <sz val="12"/>
      <color theme="0"/>
      <name val="Calibri"/>
      <family val="2"/>
      <scheme val="minor"/>
    </font>
    <font>
      <sz val="8"/>
      <color rgb="FFFF0000"/>
      <name val="Calibri"/>
      <family val="2"/>
      <scheme val="minor"/>
    </font>
    <font>
      <b/>
      <sz val="8.5"/>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CCCCCC"/>
        <bgColor rgb="FFCCCCFF"/>
      </patternFill>
    </fill>
    <fill>
      <patternFill patternType="solid">
        <fgColor theme="9"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EB9C"/>
      </patternFill>
    </fill>
    <fill>
      <patternFill patternType="solid">
        <fgColor theme="0" tint="-4.9989318521683403E-2"/>
        <bgColor indexed="64"/>
      </patternFill>
    </fill>
  </fills>
  <borders count="36">
    <border>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top/>
      <bottom style="medium">
        <color indexed="64"/>
      </bottom>
      <diagonal/>
    </border>
    <border>
      <left style="hair">
        <color auto="1"/>
      </left>
      <right style="hair">
        <color auto="1"/>
      </right>
      <top style="hair">
        <color auto="1"/>
      </top>
      <bottom style="hair">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right style="thin">
        <color indexed="64"/>
      </right>
      <top style="double">
        <color indexed="64"/>
      </top>
      <bottom style="double">
        <color indexed="64"/>
      </bottom>
      <diagonal/>
    </border>
  </borders>
  <cellStyleXfs count="8">
    <xf numFmtId="0" fontId="0" fillId="0" borderId="0"/>
    <xf numFmtId="0" fontId="2" fillId="0" borderId="0"/>
    <xf numFmtId="9" fontId="2" fillId="0" borderId="0" applyFont="0" applyFill="0" applyBorder="0" applyAlignment="0" applyProtection="0"/>
    <xf numFmtId="0" fontId="11" fillId="0" borderId="0" applyNumberFormat="0" applyFill="0" applyBorder="0" applyAlignment="0" applyProtection="0"/>
    <xf numFmtId="0" fontId="1" fillId="0" borderId="0"/>
    <xf numFmtId="0" fontId="37" fillId="0" borderId="0" applyBorder="0" applyProtection="0"/>
    <xf numFmtId="0" fontId="37" fillId="0" borderId="0" applyBorder="0" applyProtection="0">
      <alignment horizontal="left"/>
    </xf>
    <xf numFmtId="0" fontId="38" fillId="9" borderId="0" applyNumberFormat="0" applyBorder="0" applyAlignment="0" applyProtection="0"/>
  </cellStyleXfs>
  <cellXfs count="460">
    <xf numFmtId="0" fontId="0" fillId="0" borderId="0" xfId="0"/>
    <xf numFmtId="0" fontId="4" fillId="2" borderId="0" xfId="0" applyFont="1" applyFill="1" applyProtection="1">
      <protection locked="0"/>
    </xf>
    <xf numFmtId="0" fontId="7" fillId="2" borderId="0" xfId="0" applyFont="1" applyFill="1"/>
    <xf numFmtId="0" fontId="7" fillId="2" borderId="0" xfId="0" applyFont="1" applyFill="1" applyProtection="1">
      <protection locked="0"/>
    </xf>
    <xf numFmtId="0" fontId="8" fillId="2" borderId="13" xfId="0" applyFont="1" applyFill="1" applyBorder="1" applyAlignment="1">
      <alignment horizontal="center" vertical="center"/>
    </xf>
    <xf numFmtId="0" fontId="8" fillId="2" borderId="0" xfId="0" applyFont="1" applyFill="1" applyAlignment="1">
      <alignment horizontal="center" vertical="center" wrapText="1"/>
    </xf>
    <xf numFmtId="0" fontId="7" fillId="2" borderId="0" xfId="0" applyFont="1" applyFill="1" applyAlignment="1">
      <alignment vertical="top" wrapText="1"/>
    </xf>
    <xf numFmtId="0" fontId="8" fillId="2" borderId="13" xfId="0" applyFont="1" applyFill="1" applyBorder="1" applyAlignment="1">
      <alignment vertical="top" wrapText="1"/>
    </xf>
    <xf numFmtId="0" fontId="7" fillId="2" borderId="13" xfId="0" applyFont="1" applyFill="1" applyBorder="1"/>
    <xf numFmtId="0" fontId="4" fillId="2" borderId="0" xfId="0" applyFont="1" applyFill="1" applyAlignment="1" applyProtection="1">
      <alignment vertical="center"/>
      <protection locked="0"/>
    </xf>
    <xf numFmtId="0" fontId="12" fillId="0" borderId="0" xfId="1" applyFont="1" applyAlignment="1">
      <alignment horizontal="left" vertical="top"/>
    </xf>
    <xf numFmtId="3" fontId="13" fillId="0" borderId="0" xfId="0" applyNumberFormat="1" applyFont="1" applyAlignment="1">
      <alignment horizontal="right" vertical="top"/>
    </xf>
    <xf numFmtId="0" fontId="13" fillId="0" borderId="13" xfId="4" applyFont="1" applyBorder="1" applyAlignment="1">
      <alignment horizontal="right" vertical="top" wrapText="1"/>
    </xf>
    <xf numFmtId="4" fontId="13" fillId="0" borderId="13" xfId="0" applyNumberFormat="1" applyFont="1" applyBorder="1" applyAlignment="1">
      <alignment horizontal="left" vertical="top" wrapText="1"/>
    </xf>
    <xf numFmtId="3" fontId="15" fillId="0" borderId="13" xfId="0" applyNumberFormat="1" applyFont="1" applyBorder="1" applyAlignment="1">
      <alignment horizontal="right" vertical="top"/>
    </xf>
    <xf numFmtId="4" fontId="15" fillId="0" borderId="13" xfId="0" applyNumberFormat="1" applyFont="1" applyBorder="1" applyAlignment="1">
      <alignment horizontal="left" vertical="top" wrapText="1"/>
    </xf>
    <xf numFmtId="4" fontId="13" fillId="0" borderId="13" xfId="4" applyNumberFormat="1" applyFont="1" applyBorder="1" applyAlignment="1">
      <alignment horizontal="left" vertical="top" wrapText="1"/>
    </xf>
    <xf numFmtId="4" fontId="13" fillId="0" borderId="13" xfId="0" applyNumberFormat="1" applyFont="1" applyBorder="1" applyAlignment="1">
      <alignment vertical="top" wrapText="1"/>
    </xf>
    <xf numFmtId="0" fontId="15" fillId="0" borderId="13" xfId="4" applyFont="1" applyBorder="1" applyAlignment="1">
      <alignment horizontal="right" vertical="top" wrapText="1"/>
    </xf>
    <xf numFmtId="0" fontId="13" fillId="0" borderId="0" xfId="0" applyFont="1" applyAlignment="1">
      <alignment vertical="top"/>
    </xf>
    <xf numFmtId="3" fontId="13" fillId="0" borderId="13" xfId="0" applyNumberFormat="1" applyFont="1" applyBorder="1" applyAlignment="1">
      <alignment horizontal="right" vertical="top"/>
    </xf>
    <xf numFmtId="3" fontId="15" fillId="2" borderId="13" xfId="0" applyNumberFormat="1" applyFont="1" applyFill="1" applyBorder="1" applyAlignment="1">
      <alignment horizontal="right" vertical="top"/>
    </xf>
    <xf numFmtId="0" fontId="13" fillId="0" borderId="0" xfId="0" applyFont="1" applyAlignment="1">
      <alignment horizontal="right" vertical="top"/>
    </xf>
    <xf numFmtId="0" fontId="16" fillId="0" borderId="0" xfId="0" applyFont="1" applyAlignment="1">
      <alignment vertical="top"/>
    </xf>
    <xf numFmtId="0" fontId="0" fillId="0" borderId="0" xfId="0" applyAlignment="1">
      <alignment vertical="top"/>
    </xf>
    <xf numFmtId="3" fontId="15" fillId="0" borderId="13" xfId="4" applyNumberFormat="1" applyFont="1" applyBorder="1" applyAlignment="1">
      <alignment horizontal="center" vertical="center" wrapText="1"/>
    </xf>
    <xf numFmtId="0" fontId="13" fillId="0" borderId="13" xfId="0" quotePrefix="1" applyFont="1" applyBorder="1" applyAlignment="1">
      <alignment horizontal="right" vertical="top" wrapText="1"/>
    </xf>
    <xf numFmtId="0" fontId="13" fillId="0" borderId="13" xfId="0" applyFont="1" applyBorder="1" applyAlignment="1">
      <alignment horizontal="right" vertical="top" wrapText="1"/>
    </xf>
    <xf numFmtId="3" fontId="13" fillId="0" borderId="13" xfId="0" applyNumberFormat="1" applyFont="1" applyBorder="1" applyAlignment="1">
      <alignment horizontal="right" vertical="top" wrapText="1"/>
    </xf>
    <xf numFmtId="3" fontId="15" fillId="0" borderId="13" xfId="0" applyNumberFormat="1" applyFont="1" applyBorder="1" applyAlignment="1">
      <alignment horizontal="right" vertical="top" wrapText="1"/>
    </xf>
    <xf numFmtId="3" fontId="16" fillId="0" borderId="0" xfId="0" applyNumberFormat="1" applyFont="1" applyAlignment="1">
      <alignment vertical="top"/>
    </xf>
    <xf numFmtId="0" fontId="17" fillId="0" borderId="0" xfId="0" applyFont="1" applyAlignment="1">
      <alignment vertical="top"/>
    </xf>
    <xf numFmtId="0" fontId="13" fillId="2" borderId="13" xfId="0" applyFont="1" applyFill="1" applyBorder="1" applyAlignment="1">
      <alignment horizontal="right" vertical="top" wrapText="1"/>
    </xf>
    <xf numFmtId="3" fontId="13" fillId="2" borderId="13" xfId="0" applyNumberFormat="1" applyFont="1" applyFill="1" applyBorder="1" applyAlignment="1">
      <alignment horizontal="right" vertical="top"/>
    </xf>
    <xf numFmtId="0" fontId="15" fillId="0" borderId="13" xfId="0" applyFont="1" applyBorder="1" applyAlignment="1">
      <alignment horizontal="right" vertical="top" wrapText="1"/>
    </xf>
    <xf numFmtId="4" fontId="15" fillId="0" borderId="13" xfId="4" applyNumberFormat="1" applyFont="1" applyBorder="1" applyAlignment="1">
      <alignment horizontal="left" vertical="top" wrapText="1"/>
    </xf>
    <xf numFmtId="0" fontId="13" fillId="0" borderId="0" xfId="0" applyFont="1" applyAlignment="1">
      <alignment vertical="top" wrapText="1"/>
    </xf>
    <xf numFmtId="3" fontId="13" fillId="0" borderId="13" xfId="4" applyNumberFormat="1" applyFont="1" applyBorder="1" applyAlignment="1">
      <alignment vertical="top" wrapText="1"/>
    </xf>
    <xf numFmtId="3" fontId="13" fillId="0" borderId="13" xfId="4" applyNumberFormat="1" applyFont="1" applyBorder="1" applyAlignment="1">
      <alignment horizontal="right" vertical="top"/>
    </xf>
    <xf numFmtId="3" fontId="15" fillId="0" borderId="13" xfId="4" applyNumberFormat="1" applyFont="1" applyBorder="1" applyAlignment="1">
      <alignment horizontal="right" vertical="top" wrapText="1"/>
    </xf>
    <xf numFmtId="3" fontId="15" fillId="0" borderId="13" xfId="4" applyNumberFormat="1" applyFont="1" applyBorder="1" applyAlignment="1">
      <alignment horizontal="right" vertical="top"/>
    </xf>
    <xf numFmtId="3" fontId="13" fillId="0" borderId="13" xfId="4" applyNumberFormat="1" applyFont="1" applyBorder="1" applyAlignment="1">
      <alignment horizontal="right" vertical="top" wrapText="1"/>
    </xf>
    <xf numFmtId="0" fontId="13" fillId="0" borderId="13" xfId="0" applyFont="1" applyBorder="1" applyAlignment="1">
      <alignment vertical="top" wrapText="1"/>
    </xf>
    <xf numFmtId="3" fontId="13" fillId="2" borderId="13" xfId="4" applyNumberFormat="1" applyFont="1" applyFill="1" applyBorder="1" applyAlignment="1">
      <alignment horizontal="right" vertical="top" wrapText="1"/>
    </xf>
    <xf numFmtId="3" fontId="15" fillId="0" borderId="13" xfId="4" applyNumberFormat="1" applyFont="1" applyBorder="1" applyAlignment="1">
      <alignment horizontal="left" vertical="top" wrapText="1"/>
    </xf>
    <xf numFmtId="3" fontId="15" fillId="2" borderId="13" xfId="4" applyNumberFormat="1" applyFont="1" applyFill="1" applyBorder="1" applyAlignment="1">
      <alignment horizontal="right" vertical="top" wrapText="1"/>
    </xf>
    <xf numFmtId="3" fontId="15" fillId="0" borderId="3" xfId="4" applyNumberFormat="1" applyFont="1" applyBorder="1" applyAlignment="1">
      <alignment vertical="top" wrapText="1"/>
    </xf>
    <xf numFmtId="0" fontId="10" fillId="0" borderId="0" xfId="0" applyFont="1" applyAlignment="1">
      <alignment horizontal="justify" vertical="center" wrapText="1"/>
    </xf>
    <xf numFmtId="9" fontId="5" fillId="0" borderId="0" xfId="0" applyNumberFormat="1" applyFont="1" applyAlignment="1">
      <alignment horizontal="justify" vertical="center" wrapText="1"/>
    </xf>
    <xf numFmtId="0" fontId="4" fillId="2" borderId="0" xfId="0" applyFont="1" applyFill="1" applyAlignment="1" applyProtection="1">
      <alignment vertical="top" wrapText="1"/>
      <protection locked="0"/>
    </xf>
    <xf numFmtId="0" fontId="7" fillId="0" borderId="0" xfId="0" applyFont="1"/>
    <xf numFmtId="0" fontId="7" fillId="0" borderId="0" xfId="0" applyFont="1" applyAlignment="1">
      <alignment vertical="top" wrapText="1"/>
    </xf>
    <xf numFmtId="0" fontId="8" fillId="0" borderId="0" xfId="0" applyFont="1"/>
    <xf numFmtId="10" fontId="8" fillId="6" borderId="0" xfId="0" applyNumberFormat="1" applyFont="1" applyFill="1"/>
    <xf numFmtId="0" fontId="8" fillId="6" borderId="0" xfId="0" applyFont="1" applyFill="1"/>
    <xf numFmtId="0" fontId="8" fillId="2" borderId="0" xfId="0" applyFont="1" applyFill="1"/>
    <xf numFmtId="0" fontId="18" fillId="0" borderId="0" xfId="3" applyFont="1"/>
    <xf numFmtId="0" fontId="5" fillId="2" borderId="0" xfId="0" applyFont="1" applyFill="1" applyAlignment="1" applyProtection="1">
      <alignment vertical="center"/>
      <protection locked="0"/>
    </xf>
    <xf numFmtId="0" fontId="19" fillId="0" borderId="0" xfId="0" applyFont="1"/>
    <xf numFmtId="9" fontId="4" fillId="2" borderId="0" xfId="0" applyNumberFormat="1" applyFont="1" applyFill="1" applyAlignment="1" applyProtection="1">
      <alignment vertical="top" wrapText="1"/>
      <protection locked="0"/>
    </xf>
    <xf numFmtId="9" fontId="4" fillId="0" borderId="0" xfId="0" applyNumberFormat="1" applyFont="1" applyAlignment="1">
      <alignment vertical="center"/>
    </xf>
    <xf numFmtId="0" fontId="4" fillId="0" borderId="0" xfId="0" applyFont="1" applyAlignment="1">
      <alignment vertical="center"/>
    </xf>
    <xf numFmtId="0" fontId="19" fillId="0" borderId="0" xfId="0" applyFont="1" applyAlignment="1">
      <alignment horizontal="left" vertical="top" wrapText="1"/>
    </xf>
    <xf numFmtId="0" fontId="20" fillId="0" borderId="0" xfId="0" applyFont="1"/>
    <xf numFmtId="0" fontId="21" fillId="0" borderId="0" xfId="0" applyFont="1"/>
    <xf numFmtId="0" fontId="22" fillId="0" borderId="0" xfId="0" applyFont="1"/>
    <xf numFmtId="0" fontId="22" fillId="0" borderId="0" xfId="0" applyFont="1" applyAlignment="1">
      <alignment vertical="top" wrapText="1"/>
    </xf>
    <xf numFmtId="0" fontId="22" fillId="0" borderId="0" xfId="0" applyFont="1" applyAlignment="1">
      <alignment horizontal="left" vertical="top" wrapText="1"/>
    </xf>
    <xf numFmtId="0" fontId="26" fillId="2" borderId="0" xfId="0" applyFont="1" applyFill="1" applyAlignment="1">
      <alignment horizontal="justify" vertical="center" wrapText="1"/>
    </xf>
    <xf numFmtId="9" fontId="27" fillId="2" borderId="0" xfId="0" applyNumberFormat="1" applyFont="1" applyFill="1" applyAlignment="1">
      <alignment horizontal="justify" vertical="center" wrapText="1"/>
    </xf>
    <xf numFmtId="0" fontId="25" fillId="2" borderId="30" xfId="0" applyFont="1" applyFill="1" applyBorder="1" applyProtection="1">
      <protection locked="0"/>
    </xf>
    <xf numFmtId="0" fontId="10" fillId="0" borderId="30" xfId="0" applyFont="1" applyBorder="1" applyAlignment="1">
      <alignment vertical="center" wrapText="1"/>
    </xf>
    <xf numFmtId="0" fontId="10" fillId="0" borderId="31" xfId="0" applyFont="1" applyBorder="1" applyAlignment="1">
      <alignment vertical="center" wrapText="1"/>
    </xf>
    <xf numFmtId="0" fontId="10" fillId="0" borderId="32" xfId="0" applyFont="1" applyBorder="1" applyAlignment="1">
      <alignment horizontal="justify" vertical="center" wrapText="1"/>
    </xf>
    <xf numFmtId="0" fontId="10" fillId="0" borderId="1" xfId="0" applyFont="1" applyBorder="1" applyAlignment="1">
      <alignment horizontal="justify" vertical="center" wrapText="1"/>
    </xf>
    <xf numFmtId="9" fontId="5" fillId="0" borderId="1" xfId="0" applyNumberFormat="1" applyFont="1" applyBorder="1" applyAlignment="1">
      <alignment horizontal="justify" vertical="center" wrapText="1"/>
    </xf>
    <xf numFmtId="0" fontId="10" fillId="0" borderId="33" xfId="0" applyFont="1" applyBorder="1" applyAlignment="1">
      <alignment horizontal="justify" vertical="center" wrapText="1"/>
    </xf>
    <xf numFmtId="9" fontId="27" fillId="2" borderId="27" xfId="0" applyNumberFormat="1" applyFont="1" applyFill="1" applyBorder="1" applyAlignment="1">
      <alignment horizontal="justify" vertical="center" wrapText="1"/>
    </xf>
    <xf numFmtId="9" fontId="5" fillId="0" borderId="27" xfId="0" applyNumberFormat="1" applyFont="1" applyBorder="1" applyAlignment="1">
      <alignment horizontal="justify" vertical="center" wrapText="1"/>
    </xf>
    <xf numFmtId="9" fontId="5" fillId="0" borderId="2" xfId="0" applyNumberFormat="1" applyFont="1" applyBorder="1" applyAlignment="1">
      <alignment horizontal="justify" vertical="center" wrapText="1"/>
    </xf>
    <xf numFmtId="0" fontId="4" fillId="0" borderId="0" xfId="0" applyFont="1" applyAlignment="1">
      <alignment vertical="center" wrapText="1"/>
    </xf>
    <xf numFmtId="0" fontId="28" fillId="4" borderId="28" xfId="0" applyFont="1" applyFill="1" applyBorder="1" applyAlignment="1">
      <alignment horizontal="center" wrapText="1"/>
    </xf>
    <xf numFmtId="0" fontId="29" fillId="0" borderId="0" xfId="0" applyFont="1"/>
    <xf numFmtId="0" fontId="29" fillId="0" borderId="28" xfId="0" applyFont="1" applyBorder="1" applyAlignment="1">
      <alignment wrapText="1"/>
    </xf>
    <xf numFmtId="0" fontId="29" fillId="0" borderId="0" xfId="0" applyFont="1" applyAlignment="1">
      <alignment wrapText="1"/>
    </xf>
    <xf numFmtId="0" fontId="29" fillId="8" borderId="28" xfId="0" applyFont="1" applyFill="1" applyBorder="1" applyAlignment="1">
      <alignment wrapText="1"/>
    </xf>
    <xf numFmtId="0" fontId="29" fillId="8" borderId="0" xfId="0" applyFont="1" applyFill="1"/>
    <xf numFmtId="4" fontId="15" fillId="2" borderId="13" xfId="0" applyNumberFormat="1" applyFont="1" applyFill="1" applyBorder="1" applyAlignment="1">
      <alignment vertical="top" wrapText="1"/>
    </xf>
    <xf numFmtId="4" fontId="13" fillId="2" borderId="13" xfId="0" applyNumberFormat="1" applyFont="1" applyFill="1" applyBorder="1" applyAlignment="1">
      <alignment vertical="top" wrapText="1"/>
    </xf>
    <xf numFmtId="4" fontId="15" fillId="0" borderId="13" xfId="0" applyNumberFormat="1" applyFont="1" applyBorder="1" applyAlignment="1">
      <alignment vertical="top" wrapText="1"/>
    </xf>
    <xf numFmtId="2" fontId="8" fillId="0" borderId="0" xfId="0" applyNumberFormat="1" applyFont="1" applyAlignment="1">
      <alignment vertical="top" wrapText="1"/>
    </xf>
    <xf numFmtId="0" fontId="33" fillId="0" borderId="13" xfId="0" applyFont="1" applyBorder="1" applyAlignment="1">
      <alignment vertical="top" wrapText="1"/>
    </xf>
    <xf numFmtId="0" fontId="35" fillId="0" borderId="13" xfId="0" applyFont="1" applyBorder="1" applyAlignment="1">
      <alignment vertical="top" wrapText="1"/>
    </xf>
    <xf numFmtId="0" fontId="7" fillId="0" borderId="13" xfId="0" applyFont="1" applyBorder="1" applyAlignment="1">
      <alignment vertical="top" wrapText="1"/>
    </xf>
    <xf numFmtId="4" fontId="7" fillId="2" borderId="13" xfId="1" applyNumberFormat="1" applyFont="1" applyFill="1" applyBorder="1" applyAlignment="1">
      <alignment horizontal="center" vertical="center" wrapText="1"/>
    </xf>
    <xf numFmtId="4" fontId="7" fillId="2" borderId="13" xfId="7" applyNumberFormat="1" applyFont="1" applyFill="1" applyBorder="1" applyProtection="1"/>
    <xf numFmtId="4" fontId="7" fillId="0" borderId="13" xfId="0" applyNumberFormat="1" applyFont="1" applyBorder="1"/>
    <xf numFmtId="0" fontId="7" fillId="0" borderId="13" xfId="0" applyFont="1" applyBorder="1" applyAlignment="1">
      <alignment horizontal="center" vertical="center" wrapText="1"/>
    </xf>
    <xf numFmtId="0" fontId="7" fillId="0" borderId="13" xfId="0" applyFont="1" applyBorder="1" applyAlignment="1">
      <alignment horizontal="center" vertical="center"/>
    </xf>
    <xf numFmtId="0" fontId="7" fillId="0" borderId="13" xfId="0" quotePrefix="1" applyFont="1" applyBorder="1" applyAlignment="1">
      <alignment horizontal="center" vertical="center"/>
    </xf>
    <xf numFmtId="0" fontId="7" fillId="0" borderId="13" xfId="0" applyFont="1" applyBorder="1"/>
    <xf numFmtId="0" fontId="7" fillId="0" borderId="13" xfId="0" applyFont="1" applyBorder="1" applyAlignment="1">
      <alignment vertical="center" wrapText="1"/>
    </xf>
    <xf numFmtId="4" fontId="7" fillId="2" borderId="13" xfId="0" applyNumberFormat="1" applyFont="1" applyFill="1" applyBorder="1"/>
    <xf numFmtId="0" fontId="7" fillId="3" borderId="13" xfId="0" applyFont="1" applyFill="1" applyBorder="1" applyProtection="1">
      <protection locked="0"/>
    </xf>
    <xf numFmtId="4" fontId="7" fillId="3" borderId="13" xfId="0" applyNumberFormat="1" applyFont="1" applyFill="1" applyBorder="1" applyProtection="1">
      <protection locked="0"/>
    </xf>
    <xf numFmtId="4" fontId="7" fillId="2" borderId="5" xfId="7" applyNumberFormat="1" applyFont="1" applyFill="1" applyBorder="1" applyProtection="1"/>
    <xf numFmtId="0" fontId="40" fillId="0" borderId="13" xfId="0" applyFont="1" applyBorder="1" applyAlignment="1">
      <alignment vertical="top" wrapText="1"/>
    </xf>
    <xf numFmtId="0" fontId="40" fillId="0" borderId="13" xfId="0" quotePrefix="1" applyFont="1" applyBorder="1" applyAlignment="1">
      <alignment horizontal="center" vertical="center"/>
    </xf>
    <xf numFmtId="0" fontId="40" fillId="0" borderId="13" xfId="0" quotePrefix="1" applyFont="1" applyBorder="1" applyAlignment="1">
      <alignment horizontal="center" vertical="top" wrapText="1"/>
    </xf>
    <xf numFmtId="0" fontId="40" fillId="0" borderId="13" xfId="0" quotePrefix="1" applyFont="1" applyBorder="1" applyAlignment="1">
      <alignment vertical="center"/>
    </xf>
    <xf numFmtId="0" fontId="40" fillId="0" borderId="13" xfId="0" applyFont="1" applyBorder="1" applyAlignment="1">
      <alignment vertical="center"/>
    </xf>
    <xf numFmtId="0" fontId="40" fillId="0" borderId="0" xfId="0" applyFont="1" applyAlignment="1">
      <alignment vertical="center"/>
    </xf>
    <xf numFmtId="0" fontId="40" fillId="0" borderId="0" xfId="0" applyFont="1" applyAlignment="1">
      <alignment vertical="top" wrapText="1"/>
    </xf>
    <xf numFmtId="3" fontId="41" fillId="3" borderId="13" xfId="0" applyNumberFormat="1" applyFont="1" applyFill="1" applyBorder="1" applyAlignment="1" applyProtection="1">
      <alignment vertical="center"/>
      <protection locked="0"/>
    </xf>
    <xf numFmtId="9" fontId="43" fillId="2" borderId="0" xfId="2" applyFont="1" applyFill="1" applyBorder="1" applyAlignment="1" applyProtection="1">
      <alignment vertical="top"/>
    </xf>
    <xf numFmtId="0" fontId="41" fillId="0" borderId="0" xfId="1" applyFont="1" applyAlignment="1" applyProtection="1">
      <alignment horizontal="center" vertical="top" wrapText="1"/>
      <protection hidden="1"/>
    </xf>
    <xf numFmtId="3" fontId="45" fillId="3" borderId="13" xfId="0" applyNumberFormat="1" applyFont="1" applyFill="1" applyBorder="1" applyAlignment="1" applyProtection="1">
      <alignment vertical="center"/>
      <protection locked="0"/>
    </xf>
    <xf numFmtId="0" fontId="15" fillId="0" borderId="0" xfId="0" applyFont="1" applyAlignment="1">
      <alignment vertical="top"/>
    </xf>
    <xf numFmtId="0" fontId="15" fillId="0" borderId="0" xfId="0" applyFont="1" applyAlignment="1">
      <alignment vertical="top" wrapText="1"/>
    </xf>
    <xf numFmtId="3" fontId="15" fillId="0" borderId="13" xfId="0" applyNumberFormat="1" applyFont="1" applyBorder="1" applyAlignment="1">
      <alignment horizontal="center" vertical="center" wrapText="1"/>
    </xf>
    <xf numFmtId="4" fontId="13" fillId="0" borderId="13" xfId="0" applyNumberFormat="1" applyFont="1" applyBorder="1" applyAlignment="1">
      <alignment horizontal="center" vertical="center"/>
    </xf>
    <xf numFmtId="0" fontId="13" fillId="10" borderId="13" xfId="0" applyFont="1" applyFill="1" applyBorder="1" applyAlignment="1" applyProtection="1">
      <alignment vertical="top" wrapText="1"/>
      <protection locked="0"/>
    </xf>
    <xf numFmtId="4" fontId="13" fillId="3" borderId="13" xfId="0" applyNumberFormat="1" applyFont="1" applyFill="1" applyBorder="1" applyAlignment="1" applyProtection="1">
      <alignment horizontal="right" vertical="top"/>
      <protection locked="0"/>
    </xf>
    <xf numFmtId="10" fontId="13" fillId="3" borderId="13" xfId="0" applyNumberFormat="1" applyFont="1" applyFill="1" applyBorder="1" applyAlignment="1" applyProtection="1">
      <alignment horizontal="right" vertical="top"/>
      <protection locked="0"/>
    </xf>
    <xf numFmtId="4" fontId="13" fillId="2" borderId="13" xfId="0" applyNumberFormat="1" applyFont="1" applyFill="1" applyBorder="1" applyAlignment="1">
      <alignment horizontal="right" vertical="top"/>
    </xf>
    <xf numFmtId="0" fontId="48" fillId="0" borderId="0" xfId="0" applyFont="1"/>
    <xf numFmtId="0" fontId="15" fillId="2" borderId="13" xfId="0" applyFont="1" applyFill="1" applyBorder="1" applyAlignment="1">
      <alignment vertical="top" wrapText="1"/>
    </xf>
    <xf numFmtId="4" fontId="15" fillId="2" borderId="13" xfId="0" applyNumberFormat="1" applyFont="1" applyFill="1" applyBorder="1" applyAlignment="1">
      <alignment horizontal="right" vertical="top"/>
    </xf>
    <xf numFmtId="10" fontId="15" fillId="2" borderId="13" xfId="0" applyNumberFormat="1" applyFont="1" applyFill="1" applyBorder="1" applyAlignment="1">
      <alignment horizontal="right" vertical="top"/>
    </xf>
    <xf numFmtId="0" fontId="49" fillId="0" borderId="0" xfId="0" applyFont="1"/>
    <xf numFmtId="0" fontId="41" fillId="2" borderId="0" xfId="0" applyFont="1" applyFill="1" applyAlignment="1">
      <alignment vertical="top" wrapText="1"/>
    </xf>
    <xf numFmtId="0" fontId="41" fillId="2" borderId="0" xfId="0" applyFont="1" applyFill="1" applyAlignment="1">
      <alignment vertical="top"/>
    </xf>
    <xf numFmtId="0" fontId="41" fillId="2" borderId="0" xfId="0" applyFont="1" applyFill="1" applyAlignment="1">
      <alignment horizontal="center" vertical="top"/>
    </xf>
    <xf numFmtId="4" fontId="41" fillId="2" borderId="13" xfId="1" applyNumberFormat="1" applyFont="1" applyFill="1" applyBorder="1" applyAlignment="1">
      <alignment horizontal="center" vertical="center" wrapText="1"/>
    </xf>
    <xf numFmtId="4" fontId="41" fillId="2" borderId="0" xfId="1" applyNumberFormat="1" applyFont="1" applyFill="1" applyAlignment="1">
      <alignment vertical="top" wrapText="1"/>
    </xf>
    <xf numFmtId="0" fontId="41" fillId="2" borderId="13" xfId="1" applyFont="1" applyFill="1" applyBorder="1" applyAlignment="1">
      <alignment vertical="top" wrapText="1"/>
    </xf>
    <xf numFmtId="0" fontId="41" fillId="2" borderId="13" xfId="0" applyFont="1" applyFill="1" applyBorder="1" applyAlignment="1">
      <alignment vertical="top"/>
    </xf>
    <xf numFmtId="0" fontId="41" fillId="2" borderId="13" xfId="0" applyFont="1" applyFill="1" applyBorder="1" applyAlignment="1">
      <alignment horizontal="center" vertical="center" wrapText="1"/>
    </xf>
    <xf numFmtId="0" fontId="41" fillId="2" borderId="13" xfId="0" applyFont="1" applyFill="1" applyBorder="1" applyAlignment="1">
      <alignment vertical="top" wrapText="1"/>
    </xf>
    <xf numFmtId="0" fontId="41" fillId="2" borderId="13" xfId="0" applyFont="1" applyFill="1" applyBorder="1" applyAlignment="1">
      <alignment horizontal="center" vertical="top" wrapText="1"/>
    </xf>
    <xf numFmtId="0" fontId="45" fillId="2" borderId="0" xfId="0" applyFont="1" applyFill="1" applyAlignment="1">
      <alignment vertical="top" wrapText="1"/>
    </xf>
    <xf numFmtId="4" fontId="41" fillId="2" borderId="0" xfId="1" applyNumberFormat="1" applyFont="1" applyFill="1" applyAlignment="1">
      <alignment vertical="top"/>
    </xf>
    <xf numFmtId="4" fontId="41" fillId="2" borderId="13" xfId="1" applyNumberFormat="1" applyFont="1" applyFill="1" applyBorder="1" applyAlignment="1">
      <alignment vertical="top" wrapText="1"/>
    </xf>
    <xf numFmtId="4" fontId="41" fillId="2" borderId="13" xfId="0" applyNumberFormat="1" applyFont="1" applyFill="1" applyBorder="1" applyAlignment="1">
      <alignment vertical="top"/>
    </xf>
    <xf numFmtId="0" fontId="41" fillId="2" borderId="13" xfId="0" applyFont="1" applyFill="1" applyBorder="1" applyAlignment="1">
      <alignment horizontal="center" vertical="top"/>
    </xf>
    <xf numFmtId="0" fontId="42" fillId="0" borderId="13" xfId="0" applyFont="1" applyBorder="1" applyAlignment="1">
      <alignment vertical="top" wrapText="1"/>
    </xf>
    <xf numFmtId="4" fontId="45" fillId="7" borderId="13" xfId="1" applyNumberFormat="1" applyFont="1" applyFill="1" applyBorder="1" applyAlignment="1">
      <alignment vertical="center" wrapText="1"/>
    </xf>
    <xf numFmtId="4" fontId="45" fillId="2" borderId="0" xfId="1" applyNumberFormat="1" applyFont="1" applyFill="1" applyAlignment="1">
      <alignment vertical="top"/>
    </xf>
    <xf numFmtId="4" fontId="45" fillId="2" borderId="13" xfId="1" applyNumberFormat="1" applyFont="1" applyFill="1" applyBorder="1" applyAlignment="1">
      <alignment vertical="top" wrapText="1"/>
    </xf>
    <xf numFmtId="4" fontId="45" fillId="2" borderId="13" xfId="0" applyNumberFormat="1" applyFont="1" applyFill="1" applyBorder="1" applyAlignment="1">
      <alignment vertical="top"/>
    </xf>
    <xf numFmtId="0" fontId="45" fillId="2" borderId="13" xfId="0" applyFont="1" applyFill="1" applyBorder="1" applyAlignment="1">
      <alignment horizontal="center" vertical="top"/>
    </xf>
    <xf numFmtId="0" fontId="45" fillId="2" borderId="0" xfId="0" applyFont="1" applyFill="1" applyAlignment="1">
      <alignment vertical="top"/>
    </xf>
    <xf numFmtId="49" fontId="41" fillId="2" borderId="13" xfId="1" applyNumberFormat="1" applyFont="1" applyFill="1" applyBorder="1" applyAlignment="1">
      <alignment vertical="top"/>
    </xf>
    <xf numFmtId="49" fontId="41" fillId="2" borderId="13" xfId="1" applyNumberFormat="1" applyFont="1" applyFill="1" applyBorder="1" applyAlignment="1">
      <alignment horizontal="center" vertical="top"/>
    </xf>
    <xf numFmtId="4" fontId="41" fillId="2" borderId="13" xfId="1" applyNumberFormat="1" applyFont="1" applyFill="1" applyBorder="1" applyAlignment="1">
      <alignment vertical="top"/>
    </xf>
    <xf numFmtId="4" fontId="45" fillId="7" borderId="13" xfId="1" applyNumberFormat="1" applyFont="1" applyFill="1" applyBorder="1" applyAlignment="1">
      <alignment vertical="top"/>
    </xf>
    <xf numFmtId="4" fontId="45" fillId="2" borderId="13" xfId="1" applyNumberFormat="1" applyFont="1" applyFill="1" applyBorder="1" applyAlignment="1">
      <alignment vertical="top"/>
    </xf>
    <xf numFmtId="3" fontId="45" fillId="2" borderId="13" xfId="0" applyNumberFormat="1" applyFont="1" applyFill="1" applyBorder="1" applyAlignment="1">
      <alignment vertical="top"/>
    </xf>
    <xf numFmtId="49" fontId="41" fillId="2" borderId="13" xfId="1" applyNumberFormat="1" applyFont="1" applyFill="1" applyBorder="1" applyAlignment="1">
      <alignment vertical="top" wrapText="1"/>
    </xf>
    <xf numFmtId="4" fontId="41" fillId="2" borderId="13" xfId="0" applyNumberFormat="1" applyFont="1" applyFill="1" applyBorder="1" applyAlignment="1">
      <alignment vertical="center"/>
    </xf>
    <xf numFmtId="0" fontId="41" fillId="2" borderId="0" xfId="1" applyFont="1" applyFill="1" applyAlignment="1">
      <alignment horizontal="center" vertical="top"/>
    </xf>
    <xf numFmtId="0" fontId="42" fillId="0" borderId="13" xfId="0" applyFont="1" applyBorder="1" applyAlignment="1">
      <alignment wrapText="1"/>
    </xf>
    <xf numFmtId="4" fontId="45" fillId="7" borderId="13" xfId="0" applyNumberFormat="1" applyFont="1" applyFill="1" applyBorder="1" applyAlignment="1">
      <alignment vertical="top"/>
    </xf>
    <xf numFmtId="4" fontId="45" fillId="5" borderId="13" xfId="1" applyNumberFormat="1" applyFont="1" applyFill="1" applyBorder="1" applyAlignment="1">
      <alignment vertical="top"/>
    </xf>
    <xf numFmtId="0" fontId="43" fillId="2" borderId="0" xfId="0" applyFont="1" applyFill="1" applyAlignment="1">
      <alignment vertical="top" wrapText="1"/>
    </xf>
    <xf numFmtId="4" fontId="43" fillId="2" borderId="0" xfId="0" applyNumberFormat="1" applyFont="1" applyFill="1" applyAlignment="1">
      <alignment vertical="top"/>
    </xf>
    <xf numFmtId="0" fontId="43" fillId="2" borderId="0" xfId="0" applyFont="1" applyFill="1" applyAlignment="1">
      <alignment vertical="top"/>
    </xf>
    <xf numFmtId="0" fontId="43" fillId="0" borderId="21" xfId="1" applyFont="1" applyBorder="1" applyAlignment="1">
      <alignment vertical="center" wrapText="1"/>
    </xf>
    <xf numFmtId="0" fontId="43" fillId="0" borderId="15" xfId="1" applyFont="1" applyBorder="1" applyAlignment="1">
      <alignment horizontal="center" vertical="center" wrapText="1"/>
    </xf>
    <xf numFmtId="0" fontId="43" fillId="0" borderId="22" xfId="1" applyFont="1" applyBorder="1" applyAlignment="1">
      <alignment horizontal="right" vertical="center" wrapText="1"/>
    </xf>
    <xf numFmtId="0" fontId="44" fillId="2" borderId="0" xfId="0" applyFont="1" applyFill="1" applyAlignment="1">
      <alignment vertical="top" wrapText="1"/>
    </xf>
    <xf numFmtId="0" fontId="43" fillId="0" borderId="16" xfId="1" applyFont="1" applyBorder="1" applyAlignment="1">
      <alignment horizontal="center" vertical="center" wrapText="1"/>
    </xf>
    <xf numFmtId="0" fontId="43" fillId="0" borderId="13" xfId="1" applyFont="1" applyBorder="1" applyAlignment="1">
      <alignment vertical="center" wrapText="1"/>
    </xf>
    <xf numFmtId="4" fontId="43" fillId="0" borderId="17" xfId="1" applyNumberFormat="1" applyFont="1" applyBorder="1" applyAlignment="1">
      <alignment horizontal="right" vertical="center"/>
    </xf>
    <xf numFmtId="0" fontId="43" fillId="2" borderId="16" xfId="0" applyFont="1" applyFill="1" applyBorder="1" applyAlignment="1">
      <alignment horizontal="center" vertical="center"/>
    </xf>
    <xf numFmtId="4" fontId="43" fillId="2" borderId="17" xfId="0" applyNumberFormat="1" applyFont="1" applyFill="1" applyBorder="1" applyAlignment="1">
      <alignment vertical="center"/>
    </xf>
    <xf numFmtId="4" fontId="43" fillId="2" borderId="17" xfId="1" applyNumberFormat="1" applyFont="1" applyFill="1" applyBorder="1" applyAlignment="1">
      <alignment horizontal="right" vertical="center"/>
    </xf>
    <xf numFmtId="0" fontId="43" fillId="0" borderId="18" xfId="1" applyFont="1" applyBorder="1" applyAlignment="1">
      <alignment horizontal="center" vertical="center" wrapText="1"/>
    </xf>
    <xf numFmtId="0" fontId="43" fillId="0" borderId="19" xfId="1" applyFont="1" applyBorder="1" applyAlignment="1">
      <alignment vertical="center" wrapText="1"/>
    </xf>
    <xf numFmtId="4" fontId="43" fillId="0" borderId="20" xfId="1" applyNumberFormat="1" applyFont="1" applyBorder="1" applyAlignment="1">
      <alignment horizontal="right" vertical="center"/>
    </xf>
    <xf numFmtId="3" fontId="41" fillId="2" borderId="13" xfId="0" applyNumberFormat="1" applyFont="1" applyFill="1" applyBorder="1" applyAlignment="1">
      <alignment vertical="center"/>
    </xf>
    <xf numFmtId="0" fontId="43" fillId="2" borderId="0" xfId="0" applyFont="1" applyFill="1" applyAlignment="1">
      <alignment horizontal="center" vertical="center"/>
    </xf>
    <xf numFmtId="4" fontId="43" fillId="2" borderId="20" xfId="1" applyNumberFormat="1" applyFont="1" applyFill="1" applyBorder="1" applyAlignment="1">
      <alignment horizontal="right" vertical="center"/>
    </xf>
    <xf numFmtId="0" fontId="43" fillId="2" borderId="0" xfId="0" applyFont="1" applyFill="1"/>
    <xf numFmtId="4" fontId="43" fillId="2" borderId="0" xfId="0" applyNumberFormat="1" applyFont="1" applyFill="1"/>
    <xf numFmtId="4" fontId="41" fillId="2" borderId="13" xfId="0" applyNumberFormat="1" applyFont="1" applyFill="1" applyBorder="1" applyAlignment="1">
      <alignment vertical="center" wrapText="1"/>
    </xf>
    <xf numFmtId="3" fontId="13" fillId="3" borderId="13" xfId="0" applyNumberFormat="1" applyFont="1" applyFill="1" applyBorder="1" applyAlignment="1" applyProtection="1">
      <alignment horizontal="right" vertical="top"/>
      <protection locked="0"/>
    </xf>
    <xf numFmtId="3" fontId="13" fillId="3" borderId="13" xfId="4" applyNumberFormat="1" applyFont="1" applyFill="1" applyBorder="1" applyAlignment="1" applyProtection="1">
      <alignment horizontal="right" vertical="top" wrapText="1"/>
      <protection locked="0"/>
    </xf>
    <xf numFmtId="3" fontId="13" fillId="3" borderId="13" xfId="4" applyNumberFormat="1" applyFont="1" applyFill="1" applyBorder="1" applyAlignment="1" applyProtection="1">
      <alignment horizontal="right" vertical="top"/>
      <protection locked="0"/>
    </xf>
    <xf numFmtId="0" fontId="9" fillId="0" borderId="13" xfId="0" applyFont="1" applyBorder="1" applyAlignment="1">
      <alignment vertical="top" wrapText="1"/>
    </xf>
    <xf numFmtId="0" fontId="32" fillId="0" borderId="13" xfId="0" applyFont="1" applyBorder="1" applyAlignment="1">
      <alignment vertical="top" wrapText="1"/>
    </xf>
    <xf numFmtId="0" fontId="34" fillId="0" borderId="13" xfId="0" applyFont="1" applyBorder="1" applyAlignment="1">
      <alignment vertical="top" wrapText="1"/>
    </xf>
    <xf numFmtId="4" fontId="7" fillId="0" borderId="13" xfId="0" applyNumberFormat="1" applyFont="1" applyBorder="1" applyAlignment="1">
      <alignment vertical="top" wrapText="1"/>
    </xf>
    <xf numFmtId="164" fontId="31" fillId="6" borderId="13" xfId="1" applyNumberFormat="1" applyFont="1" applyFill="1" applyBorder="1" applyAlignment="1">
      <alignment vertical="top" wrapText="1"/>
    </xf>
    <xf numFmtId="0" fontId="5" fillId="2" borderId="13" xfId="0" applyFont="1" applyFill="1" applyBorder="1" applyAlignment="1">
      <alignment vertical="top" wrapText="1"/>
    </xf>
    <xf numFmtId="4" fontId="7" fillId="0" borderId="0" xfId="0" applyNumberFormat="1" applyFont="1" applyAlignment="1">
      <alignment vertical="top" wrapText="1"/>
    </xf>
    <xf numFmtId="166" fontId="7" fillId="0" borderId="0" xfId="0" applyNumberFormat="1" applyFont="1" applyAlignment="1">
      <alignment vertical="top" wrapText="1"/>
    </xf>
    <xf numFmtId="164" fontId="7" fillId="0" borderId="0" xfId="0" applyNumberFormat="1" applyFont="1" applyAlignment="1">
      <alignment vertical="top" wrapText="1"/>
    </xf>
    <xf numFmtId="165" fontId="35" fillId="0" borderId="0" xfId="0" applyNumberFormat="1" applyFont="1" applyAlignment="1">
      <alignment vertical="top" wrapText="1"/>
    </xf>
    <xf numFmtId="0" fontId="0" fillId="0" borderId="0" xfId="0" applyAlignment="1">
      <alignment vertical="top" wrapText="1"/>
    </xf>
    <xf numFmtId="0" fontId="36" fillId="0" borderId="0" xfId="0" applyFont="1" applyAlignment="1">
      <alignment vertical="top" wrapText="1"/>
    </xf>
    <xf numFmtId="4" fontId="7" fillId="2" borderId="13" xfId="0" applyNumberFormat="1" applyFont="1" applyFill="1" applyBorder="1" applyProtection="1">
      <protection locked="0"/>
    </xf>
    <xf numFmtId="0" fontId="51" fillId="0" borderId="13" xfId="0" applyFont="1" applyBorder="1" applyAlignment="1">
      <alignment vertical="top" wrapText="1"/>
    </xf>
    <xf numFmtId="0" fontId="52" fillId="2" borderId="13" xfId="0" applyFont="1" applyFill="1" applyBorder="1" applyAlignment="1">
      <alignment horizontal="center" vertical="top" wrapText="1"/>
    </xf>
    <xf numFmtId="4" fontId="7" fillId="0" borderId="13" xfId="0" applyNumberFormat="1" applyFont="1" applyBorder="1" applyAlignment="1">
      <alignment horizontal="center" vertical="center" wrapText="1"/>
    </xf>
    <xf numFmtId="4" fontId="7" fillId="0" borderId="13" xfId="0" applyNumberFormat="1" applyFont="1" applyBorder="1" applyAlignment="1">
      <alignment vertical="center" wrapText="1"/>
    </xf>
    <xf numFmtId="0" fontId="40" fillId="0" borderId="14" xfId="0" applyFont="1" applyBorder="1" applyAlignment="1">
      <alignment vertical="top" wrapText="1"/>
    </xf>
    <xf numFmtId="0" fontId="7" fillId="0" borderId="14" xfId="0" applyFont="1" applyBorder="1"/>
    <xf numFmtId="4" fontId="7" fillId="0" borderId="14" xfId="0" applyNumberFormat="1" applyFont="1" applyBorder="1"/>
    <xf numFmtId="0" fontId="40" fillId="3" borderId="13" xfId="0" applyFont="1" applyFill="1" applyBorder="1" applyAlignment="1" applyProtection="1">
      <alignment vertical="top" wrapText="1"/>
      <protection locked="0"/>
    </xf>
    <xf numFmtId="0" fontId="7" fillId="3" borderId="13" xfId="0" applyFont="1" applyFill="1" applyBorder="1"/>
    <xf numFmtId="0" fontId="40" fillId="2" borderId="0" xfId="0" applyFont="1" applyFill="1" applyAlignment="1">
      <alignment vertical="top" wrapText="1"/>
    </xf>
    <xf numFmtId="0" fontId="40" fillId="2" borderId="0" xfId="0" applyFont="1" applyFill="1" applyAlignment="1" applyProtection="1">
      <alignment vertical="top" wrapText="1"/>
      <protection locked="0"/>
    </xf>
    <xf numFmtId="0" fontId="7" fillId="2" borderId="14" xfId="0" applyFont="1" applyFill="1" applyBorder="1" applyProtection="1">
      <protection locked="0"/>
    </xf>
    <xf numFmtId="0" fontId="7" fillId="2" borderId="14" xfId="0" applyFont="1" applyFill="1" applyBorder="1"/>
    <xf numFmtId="0" fontId="15" fillId="0" borderId="13" xfId="0" applyFont="1" applyBorder="1" applyAlignment="1">
      <alignment vertical="top"/>
    </xf>
    <xf numFmtId="3" fontId="13" fillId="0" borderId="13" xfId="0" applyNumberFormat="1" applyFont="1" applyBorder="1" applyAlignment="1">
      <alignment vertical="top"/>
    </xf>
    <xf numFmtId="4" fontId="13" fillId="0" borderId="13" xfId="0" applyNumberFormat="1" applyFont="1" applyBorder="1" applyAlignment="1">
      <alignment horizontal="right" vertical="top"/>
    </xf>
    <xf numFmtId="4" fontId="15" fillId="0" borderId="13" xfId="0" applyNumberFormat="1" applyFont="1" applyBorder="1" applyAlignment="1">
      <alignment horizontal="right" vertical="top"/>
    </xf>
    <xf numFmtId="3" fontId="15" fillId="0" borderId="13" xfId="0" applyNumberFormat="1" applyFont="1" applyBorder="1" applyAlignment="1">
      <alignment vertical="top"/>
    </xf>
    <xf numFmtId="4" fontId="15" fillId="0" borderId="13" xfId="0" applyNumberFormat="1" applyFont="1" applyBorder="1" applyAlignment="1">
      <alignment vertical="top"/>
    </xf>
    <xf numFmtId="4" fontId="15" fillId="3" borderId="13" xfId="0" applyNumberFormat="1" applyFont="1" applyFill="1" applyBorder="1" applyAlignment="1" applyProtection="1">
      <alignment horizontal="right" vertical="top"/>
      <protection locked="0"/>
    </xf>
    <xf numFmtId="0" fontId="15" fillId="3" borderId="13" xfId="0" applyFont="1" applyFill="1" applyBorder="1" applyAlignment="1">
      <alignment horizontal="center" vertical="top"/>
    </xf>
    <xf numFmtId="4" fontId="8" fillId="2" borderId="13" xfId="0" applyNumberFormat="1" applyFont="1" applyFill="1" applyBorder="1" applyAlignment="1">
      <alignment vertical="top"/>
    </xf>
    <xf numFmtId="4" fontId="13" fillId="3" borderId="13" xfId="0" applyNumberFormat="1" applyFont="1" applyFill="1" applyBorder="1" applyAlignment="1" applyProtection="1">
      <alignment vertical="top"/>
      <protection locked="0"/>
    </xf>
    <xf numFmtId="4" fontId="13" fillId="0" borderId="13" xfId="0" applyNumberFormat="1" applyFont="1" applyBorder="1" applyAlignment="1">
      <alignment vertical="top"/>
    </xf>
    <xf numFmtId="4" fontId="13" fillId="2" borderId="13" xfId="0" applyNumberFormat="1" applyFont="1" applyFill="1" applyBorder="1" applyAlignment="1">
      <alignment vertical="top"/>
    </xf>
    <xf numFmtId="4" fontId="15" fillId="3" borderId="13" xfId="0" applyNumberFormat="1" applyFont="1" applyFill="1" applyBorder="1" applyAlignment="1" applyProtection="1">
      <alignment vertical="top"/>
      <protection locked="0"/>
    </xf>
    <xf numFmtId="4" fontId="13" fillId="0" borderId="0" xfId="0" applyNumberFormat="1" applyFont="1" applyAlignment="1">
      <alignment vertical="top" wrapText="1"/>
    </xf>
    <xf numFmtId="4" fontId="8" fillId="0" borderId="13" xfId="0" applyNumberFormat="1" applyFont="1" applyBorder="1" applyAlignment="1">
      <alignment horizontal="center" vertical="top"/>
    </xf>
    <xf numFmtId="0" fontId="54" fillId="0" borderId="0" xfId="0" applyFont="1" applyAlignment="1">
      <alignment horizontal="left" vertical="top" wrapText="1"/>
    </xf>
    <xf numFmtId="0" fontId="49" fillId="0" borderId="0" xfId="0" applyFont="1" applyAlignment="1">
      <alignment vertical="top" wrapText="1"/>
    </xf>
    <xf numFmtId="0" fontId="48" fillId="0" borderId="0" xfId="0" applyFont="1" applyAlignment="1">
      <alignment horizontal="left" vertical="top" wrapText="1"/>
    </xf>
    <xf numFmtId="0" fontId="48" fillId="0" borderId="10" xfId="0" applyFont="1" applyBorder="1" applyAlignment="1">
      <alignment vertical="top" wrapText="1"/>
    </xf>
    <xf numFmtId="0" fontId="56" fillId="0" borderId="0" xfId="0" applyFont="1"/>
    <xf numFmtId="0" fontId="48" fillId="0" borderId="6" xfId="0" applyFont="1" applyBorder="1" applyAlignment="1">
      <alignment horizontal="right" vertical="top" wrapText="1"/>
    </xf>
    <xf numFmtId="4" fontId="49" fillId="2" borderId="7" xfId="0" applyNumberFormat="1" applyFont="1" applyFill="1" applyBorder="1" applyAlignment="1">
      <alignment horizontal="right" vertical="top" wrapText="1"/>
    </xf>
    <xf numFmtId="4" fontId="48" fillId="2" borderId="7" xfId="0" applyNumberFormat="1" applyFont="1" applyFill="1" applyBorder="1" applyAlignment="1">
      <alignment horizontal="right" vertical="top" wrapText="1"/>
    </xf>
    <xf numFmtId="4" fontId="49" fillId="0" borderId="7" xfId="0" applyNumberFormat="1" applyFont="1" applyBorder="1" applyAlignment="1">
      <alignment horizontal="right" vertical="top"/>
    </xf>
    <xf numFmtId="4" fontId="48" fillId="0" borderId="7" xfId="0" applyNumberFormat="1" applyFont="1" applyBorder="1" applyAlignment="1">
      <alignment horizontal="right" vertical="top"/>
    </xf>
    <xf numFmtId="0" fontId="49" fillId="0" borderId="6" xfId="0" applyFont="1" applyBorder="1" applyAlignment="1">
      <alignment vertical="top" wrapText="1"/>
    </xf>
    <xf numFmtId="0" fontId="49" fillId="0" borderId="7" xfId="0" applyFont="1" applyBorder="1" applyAlignment="1">
      <alignment vertical="top" wrapText="1"/>
    </xf>
    <xf numFmtId="0" fontId="15" fillId="0" borderId="11" xfId="0" applyFont="1" applyBorder="1" applyAlignment="1" applyProtection="1">
      <alignment horizontal="center" vertical="center"/>
      <protection locked="0"/>
    </xf>
    <xf numFmtId="0" fontId="15" fillId="0" borderId="12" xfId="0" applyFont="1" applyBorder="1" applyAlignment="1" applyProtection="1">
      <alignment horizontal="center" vertical="center"/>
      <protection locked="0"/>
    </xf>
    <xf numFmtId="0" fontId="48" fillId="0" borderId="7" xfId="0" applyFont="1" applyBorder="1" applyAlignment="1">
      <alignment horizontal="right" vertical="top" wrapText="1"/>
    </xf>
    <xf numFmtId="4" fontId="49" fillId="10" borderId="7" xfId="0" applyNumberFormat="1" applyFont="1" applyFill="1" applyBorder="1" applyAlignment="1" applyProtection="1">
      <alignment horizontal="right" vertical="top" wrapText="1"/>
      <protection locked="0"/>
    </xf>
    <xf numFmtId="0" fontId="49" fillId="0" borderId="6" xfId="0" applyFont="1" applyBorder="1" applyAlignment="1">
      <alignment horizontal="right" vertical="top" wrapText="1"/>
    </xf>
    <xf numFmtId="0" fontId="15" fillId="0" borderId="7" xfId="0" applyFont="1" applyBorder="1" applyAlignment="1" applyProtection="1">
      <alignment horizontal="right" vertical="center"/>
      <protection locked="0"/>
    </xf>
    <xf numFmtId="0" fontId="49" fillId="0" borderId="8" xfId="0" applyFont="1" applyBorder="1" applyAlignment="1">
      <alignment vertical="top" wrapText="1"/>
    </xf>
    <xf numFmtId="0" fontId="49" fillId="0" borderId="9" xfId="0" applyFont="1" applyBorder="1" applyAlignment="1">
      <alignment vertical="top" wrapText="1"/>
    </xf>
    <xf numFmtId="0" fontId="48" fillId="7" borderId="3" xfId="0" applyFont="1" applyFill="1" applyBorder="1" applyAlignment="1">
      <alignment vertical="top" wrapText="1"/>
    </xf>
    <xf numFmtId="0" fontId="8" fillId="2" borderId="3" xfId="0" applyFont="1" applyFill="1" applyBorder="1" applyAlignment="1">
      <alignment vertical="top" wrapText="1"/>
    </xf>
    <xf numFmtId="0" fontId="7" fillId="2" borderId="3" xfId="0" applyFont="1" applyFill="1" applyBorder="1" applyAlignment="1">
      <alignment vertical="top" wrapText="1"/>
    </xf>
    <xf numFmtId="0" fontId="15" fillId="0" borderId="3" xfId="0" applyFont="1" applyBorder="1" applyAlignment="1">
      <alignment vertical="top" wrapText="1"/>
    </xf>
    <xf numFmtId="3" fontId="13" fillId="0" borderId="3" xfId="0" applyNumberFormat="1" applyFont="1" applyBorder="1" applyAlignment="1">
      <alignment vertical="top" wrapText="1"/>
    </xf>
    <xf numFmtId="3" fontId="15" fillId="0" borderId="3" xfId="0" applyNumberFormat="1" applyFont="1" applyBorder="1" applyAlignment="1">
      <alignment vertical="top" wrapText="1"/>
    </xf>
    <xf numFmtId="3" fontId="15" fillId="2" borderId="3" xfId="0" applyNumberFormat="1" applyFont="1" applyFill="1" applyBorder="1" applyAlignment="1">
      <alignment vertical="top" wrapText="1"/>
    </xf>
    <xf numFmtId="3" fontId="53" fillId="0" borderId="3" xfId="0" applyNumberFormat="1" applyFont="1" applyBorder="1" applyAlignment="1">
      <alignment vertical="top" wrapText="1"/>
    </xf>
    <xf numFmtId="0" fontId="8" fillId="0" borderId="3" xfId="0" applyFont="1" applyBorder="1" applyAlignment="1">
      <alignment vertical="top" wrapText="1"/>
    </xf>
    <xf numFmtId="0" fontId="13" fillId="0" borderId="3" xfId="0" applyFont="1" applyBorder="1" applyAlignment="1">
      <alignment vertical="top" wrapText="1"/>
    </xf>
    <xf numFmtId="0" fontId="8" fillId="2" borderId="5" xfId="0" applyFont="1" applyFill="1" applyBorder="1" applyAlignment="1">
      <alignment horizontal="center" vertical="center"/>
    </xf>
    <xf numFmtId="0" fontId="7" fillId="2" borderId="5" xfId="0" applyFont="1" applyFill="1" applyBorder="1"/>
    <xf numFmtId="0" fontId="15" fillId="0" borderId="5" xfId="0" applyFont="1" applyBorder="1" applyAlignment="1">
      <alignment vertical="top"/>
    </xf>
    <xf numFmtId="4" fontId="13" fillId="3" borderId="5" xfId="0" applyNumberFormat="1" applyFont="1" applyFill="1" applyBorder="1" applyAlignment="1" applyProtection="1">
      <alignment horizontal="right" vertical="top"/>
      <protection locked="0"/>
    </xf>
    <xf numFmtId="3" fontId="13" fillId="0" borderId="5" xfId="0" applyNumberFormat="1" applyFont="1" applyBorder="1" applyAlignment="1">
      <alignment vertical="top"/>
    </xf>
    <xf numFmtId="4" fontId="13" fillId="0" borderId="5" xfId="0" applyNumberFormat="1" applyFont="1" applyBorder="1" applyAlignment="1">
      <alignment horizontal="right" vertical="top"/>
    </xf>
    <xf numFmtId="4" fontId="15" fillId="0" borderId="5" xfId="0" applyNumberFormat="1" applyFont="1" applyBorder="1" applyAlignment="1">
      <alignment horizontal="right" vertical="top"/>
    </xf>
    <xf numFmtId="3" fontId="15" fillId="0" borderId="5" xfId="0" applyNumberFormat="1" applyFont="1" applyBorder="1" applyAlignment="1">
      <alignment vertical="top"/>
    </xf>
    <xf numFmtId="4" fontId="15" fillId="2" borderId="5" xfId="0" applyNumberFormat="1" applyFont="1" applyFill="1" applyBorder="1" applyAlignment="1">
      <alignment horizontal="right" vertical="top"/>
    </xf>
    <xf numFmtId="4" fontId="15" fillId="0" borderId="5" xfId="0" applyNumberFormat="1" applyFont="1" applyBorder="1" applyAlignment="1">
      <alignment vertical="top"/>
    </xf>
    <xf numFmtId="4" fontId="13" fillId="2" borderId="5" xfId="0" applyNumberFormat="1" applyFont="1" applyFill="1" applyBorder="1" applyAlignment="1">
      <alignment horizontal="right" vertical="top"/>
    </xf>
    <xf numFmtId="4" fontId="15" fillId="3" borderId="5" xfId="0" applyNumberFormat="1" applyFont="1" applyFill="1" applyBorder="1" applyAlignment="1" applyProtection="1">
      <alignment horizontal="right" vertical="top"/>
      <protection locked="0"/>
    </xf>
    <xf numFmtId="0" fontId="15" fillId="3" borderId="5" xfId="0" applyFont="1" applyFill="1" applyBorder="1" applyAlignment="1">
      <alignment horizontal="center" vertical="top"/>
    </xf>
    <xf numFmtId="4" fontId="8" fillId="2" borderId="5" xfId="0" applyNumberFormat="1" applyFont="1" applyFill="1" applyBorder="1" applyAlignment="1">
      <alignment vertical="top"/>
    </xf>
    <xf numFmtId="4" fontId="13" fillId="3" borderId="5" xfId="0" applyNumberFormat="1" applyFont="1" applyFill="1" applyBorder="1" applyAlignment="1" applyProtection="1">
      <alignment vertical="top"/>
      <protection locked="0"/>
    </xf>
    <xf numFmtId="4" fontId="13" fillId="0" borderId="5" xfId="0" applyNumberFormat="1" applyFont="1" applyBorder="1" applyAlignment="1">
      <alignment vertical="top"/>
    </xf>
    <xf numFmtId="4" fontId="13" fillId="2" borderId="5" xfId="0" applyNumberFormat="1" applyFont="1" applyFill="1" applyBorder="1" applyAlignment="1">
      <alignment vertical="top"/>
    </xf>
    <xf numFmtId="4" fontId="15" fillId="3" borderId="5" xfId="0" applyNumberFormat="1" applyFont="1" applyFill="1" applyBorder="1" applyAlignment="1" applyProtection="1">
      <alignment vertical="top"/>
      <protection locked="0"/>
    </xf>
    <xf numFmtId="4" fontId="8" fillId="0" borderId="5" xfId="0" applyNumberFormat="1" applyFont="1" applyBorder="1" applyAlignment="1">
      <alignment horizontal="center" vertical="top"/>
    </xf>
    <xf numFmtId="9" fontId="4" fillId="0" borderId="0" xfId="0" applyNumberFormat="1" applyFont="1" applyAlignment="1">
      <alignment vertical="center" wrapText="1"/>
    </xf>
    <xf numFmtId="0" fontId="4" fillId="0" borderId="0" xfId="0" applyFont="1" applyAlignment="1">
      <alignment vertical="top"/>
    </xf>
    <xf numFmtId="0" fontId="48" fillId="0" borderId="0" xfId="0" applyFont="1" applyAlignment="1">
      <alignment horizontal="right" vertical="top" wrapText="1"/>
    </xf>
    <xf numFmtId="4" fontId="49" fillId="10" borderId="0" xfId="0" applyNumberFormat="1" applyFont="1" applyFill="1" applyAlignment="1" applyProtection="1">
      <alignment horizontal="right" vertical="top" wrapText="1"/>
      <protection locked="0"/>
    </xf>
    <xf numFmtId="0" fontId="15" fillId="0" borderId="0" xfId="0" applyFont="1" applyAlignment="1" applyProtection="1">
      <alignment horizontal="right" vertical="center"/>
      <protection locked="0"/>
    </xf>
    <xf numFmtId="0" fontId="49" fillId="0" borderId="23" xfId="0" applyFont="1" applyBorder="1" applyAlignment="1">
      <alignment vertical="top" wrapText="1"/>
    </xf>
    <xf numFmtId="0" fontId="46" fillId="0" borderId="21" xfId="1" applyFont="1" applyBorder="1" applyAlignment="1">
      <alignment vertical="center" wrapText="1"/>
    </xf>
    <xf numFmtId="0" fontId="46" fillId="0" borderId="15" xfId="1" applyFont="1" applyBorder="1" applyAlignment="1">
      <alignment horizontal="center" vertical="center" wrapText="1"/>
    </xf>
    <xf numFmtId="0" fontId="46" fillId="0" borderId="22" xfId="1" applyFont="1" applyBorder="1" applyAlignment="1">
      <alignment horizontal="right" vertical="center" wrapText="1"/>
    </xf>
    <xf numFmtId="0" fontId="46" fillId="0" borderId="21" xfId="1" applyFont="1" applyBorder="1" applyAlignment="1">
      <alignment horizontal="center" vertical="center" wrapText="1"/>
    </xf>
    <xf numFmtId="0" fontId="46" fillId="0" borderId="22" xfId="1" applyFont="1" applyBorder="1" applyAlignment="1">
      <alignment horizontal="center" vertical="center" wrapText="1"/>
    </xf>
    <xf numFmtId="4" fontId="45" fillId="2" borderId="13" xfId="0" applyNumberFormat="1" applyFont="1" applyFill="1" applyBorder="1" applyAlignment="1">
      <alignment vertical="center"/>
    </xf>
    <xf numFmtId="0" fontId="4" fillId="2" borderId="0" xfId="0" applyFont="1" applyFill="1" applyAlignment="1">
      <alignment vertical="center"/>
    </xf>
    <xf numFmtId="0" fontId="22" fillId="2" borderId="0" xfId="0" applyFont="1" applyFill="1" applyAlignment="1">
      <alignment horizontal="left" vertical="top" wrapText="1"/>
    </xf>
    <xf numFmtId="0" fontId="60" fillId="0" borderId="0" xfId="0" applyFont="1" applyProtection="1">
      <protection hidden="1"/>
    </xf>
    <xf numFmtId="0" fontId="61" fillId="0" borderId="0" xfId="0" applyFont="1" applyAlignment="1" applyProtection="1">
      <alignment horizontal="justify" vertical="center" wrapText="1"/>
      <protection hidden="1"/>
    </xf>
    <xf numFmtId="0" fontId="60" fillId="0" borderId="0" xfId="0" applyFont="1" applyAlignment="1" applyProtection="1">
      <alignment horizontal="center"/>
      <protection hidden="1"/>
    </xf>
    <xf numFmtId="9" fontId="62" fillId="0" borderId="0" xfId="0" applyNumberFormat="1" applyFont="1" applyAlignment="1" applyProtection="1">
      <alignment horizontal="justify" vertical="center" wrapText="1"/>
      <protection hidden="1"/>
    </xf>
    <xf numFmtId="3" fontId="60" fillId="0" borderId="0" xfId="2" applyNumberFormat="1" applyFont="1" applyBorder="1" applyAlignment="1" applyProtection="1">
      <alignment horizontal="center"/>
      <protection hidden="1"/>
    </xf>
    <xf numFmtId="3" fontId="60" fillId="0" borderId="0" xfId="0" applyNumberFormat="1" applyFont="1" applyAlignment="1" applyProtection="1">
      <alignment horizontal="center"/>
      <protection hidden="1"/>
    </xf>
    <xf numFmtId="9" fontId="60" fillId="0" borderId="0" xfId="2" applyFont="1" applyBorder="1" applyProtection="1">
      <protection hidden="1"/>
    </xf>
    <xf numFmtId="0" fontId="63" fillId="0" borderId="0" xfId="0" applyFont="1" applyAlignment="1" applyProtection="1">
      <alignment horizontal="justify" vertical="center" wrapText="1"/>
      <protection hidden="1"/>
    </xf>
    <xf numFmtId="9" fontId="60" fillId="0" borderId="0" xfId="0" applyNumberFormat="1" applyFont="1" applyProtection="1">
      <protection hidden="1"/>
    </xf>
    <xf numFmtId="3" fontId="60" fillId="0" borderId="0" xfId="0" applyNumberFormat="1" applyFont="1" applyAlignment="1" applyProtection="1">
      <alignment horizontal="center" vertical="center"/>
      <protection hidden="1"/>
    </xf>
    <xf numFmtId="0" fontId="5" fillId="0" borderId="13" xfId="0" applyFont="1" applyBorder="1" applyAlignment="1">
      <alignment horizontal="center" vertical="center" wrapText="1"/>
    </xf>
    <xf numFmtId="3" fontId="5" fillId="0" borderId="13" xfId="0" applyNumberFormat="1" applyFont="1" applyBorder="1" applyAlignment="1">
      <alignment horizontal="center" vertical="center" wrapText="1"/>
    </xf>
    <xf numFmtId="0" fontId="4" fillId="2" borderId="13" xfId="0" applyFont="1" applyFill="1" applyBorder="1" applyAlignment="1">
      <alignment horizontal="center" vertical="center" wrapText="1"/>
    </xf>
    <xf numFmtId="3" fontId="4" fillId="0" borderId="0" xfId="0" applyNumberFormat="1" applyFont="1" applyAlignment="1">
      <alignment vertical="top" wrapText="1"/>
    </xf>
    <xf numFmtId="3" fontId="4" fillId="2" borderId="0" xfId="0" applyNumberFormat="1" applyFont="1" applyFill="1" applyAlignment="1">
      <alignment vertical="top" wrapText="1"/>
    </xf>
    <xf numFmtId="0" fontId="7" fillId="0" borderId="0" xfId="0" applyFont="1" applyAlignment="1">
      <alignment vertical="top"/>
    </xf>
    <xf numFmtId="0" fontId="4" fillId="3" borderId="13" xfId="0" applyFont="1" applyFill="1" applyBorder="1" applyAlignment="1" applyProtection="1">
      <alignment vertical="top" wrapText="1"/>
      <protection locked="0"/>
    </xf>
    <xf numFmtId="3" fontId="4" fillId="3" borderId="13" xfId="0" applyNumberFormat="1" applyFont="1" applyFill="1" applyBorder="1" applyAlignment="1" applyProtection="1">
      <alignment vertical="top" wrapText="1"/>
      <protection locked="0"/>
    </xf>
    <xf numFmtId="3" fontId="7" fillId="0" borderId="13" xfId="0" applyNumberFormat="1" applyFont="1" applyBorder="1" applyAlignment="1">
      <alignment vertical="top"/>
    </xf>
    <xf numFmtId="0" fontId="7" fillId="2" borderId="0" xfId="0" applyFont="1" applyFill="1" applyAlignment="1">
      <alignment vertical="top"/>
    </xf>
    <xf numFmtId="0" fontId="5" fillId="0" borderId="13" xfId="0" applyFont="1" applyBorder="1" applyAlignment="1">
      <alignment vertical="top" wrapText="1"/>
    </xf>
    <xf numFmtId="3" fontId="5" fillId="0" borderId="13" xfId="0" applyNumberFormat="1" applyFont="1" applyBorder="1" applyAlignment="1">
      <alignment vertical="top"/>
    </xf>
    <xf numFmtId="3" fontId="4" fillId="0" borderId="0" xfId="0" applyNumberFormat="1" applyFont="1" applyAlignment="1">
      <alignment vertical="top"/>
    </xf>
    <xf numFmtId="3" fontId="7" fillId="0" borderId="0" xfId="0" applyNumberFormat="1" applyFont="1" applyAlignment="1">
      <alignment vertical="top"/>
    </xf>
    <xf numFmtId="3" fontId="4" fillId="3" borderId="0" xfId="0" applyNumberFormat="1" applyFont="1" applyFill="1" applyAlignment="1" applyProtection="1">
      <alignment vertical="top" wrapText="1"/>
      <protection locked="0"/>
    </xf>
    <xf numFmtId="4" fontId="7" fillId="0" borderId="13" xfId="0" applyNumberFormat="1" applyFont="1" applyBorder="1" applyAlignment="1">
      <alignment vertical="top"/>
    </xf>
    <xf numFmtId="3" fontId="5" fillId="0" borderId="0" xfId="0" applyNumberFormat="1" applyFont="1" applyAlignment="1">
      <alignment vertical="top"/>
    </xf>
    <xf numFmtId="4" fontId="4" fillId="3" borderId="13" xfId="0" applyNumberFormat="1" applyFont="1" applyFill="1" applyBorder="1" applyAlignment="1" applyProtection="1">
      <alignment vertical="top" wrapText="1"/>
      <protection locked="0"/>
    </xf>
    <xf numFmtId="0" fontId="64" fillId="2" borderId="0" xfId="1" applyFont="1" applyFill="1" applyAlignment="1">
      <alignment vertical="top" wrapText="1"/>
    </xf>
    <xf numFmtId="0" fontId="45" fillId="2" borderId="13" xfId="0" applyFont="1" applyFill="1" applyBorder="1" applyAlignment="1">
      <alignment horizontal="center" vertical="center" wrapText="1"/>
    </xf>
    <xf numFmtId="4" fontId="45" fillId="2" borderId="13" xfId="1" applyNumberFormat="1" applyFont="1" applyFill="1" applyBorder="1" applyAlignment="1">
      <alignment vertical="center" wrapText="1"/>
    </xf>
    <xf numFmtId="4" fontId="45" fillId="2" borderId="13" xfId="0" applyNumberFormat="1" applyFont="1" applyFill="1" applyBorder="1" applyAlignment="1">
      <alignment vertical="center" wrapText="1"/>
    </xf>
    <xf numFmtId="0" fontId="45" fillId="2" borderId="13" xfId="0" applyFont="1" applyFill="1" applyBorder="1" applyAlignment="1">
      <alignment vertical="top"/>
    </xf>
    <xf numFmtId="4" fontId="65" fillId="2" borderId="0" xfId="0" applyNumberFormat="1" applyFont="1" applyFill="1" applyAlignment="1">
      <alignment vertical="top"/>
    </xf>
    <xf numFmtId="0" fontId="65" fillId="2" borderId="0" xfId="0" applyFont="1" applyFill="1" applyAlignment="1">
      <alignment vertical="top"/>
    </xf>
    <xf numFmtId="0" fontId="45" fillId="0" borderId="0" xfId="1" applyFont="1" applyAlignment="1" applyProtection="1">
      <alignment horizontal="center" vertical="top" wrapText="1"/>
      <protection hidden="1"/>
    </xf>
    <xf numFmtId="4" fontId="65" fillId="0" borderId="17" xfId="1" applyNumberFormat="1" applyFont="1" applyBorder="1" applyAlignment="1">
      <alignment horizontal="right" vertical="center"/>
    </xf>
    <xf numFmtId="3" fontId="45" fillId="2" borderId="13" xfId="0" applyNumberFormat="1" applyFont="1" applyFill="1" applyBorder="1" applyAlignment="1">
      <alignment vertical="center"/>
    </xf>
    <xf numFmtId="0" fontId="65" fillId="2" borderId="0" xfId="0" applyFont="1" applyFill="1" applyAlignment="1">
      <alignment horizontal="center" vertical="center"/>
    </xf>
    <xf numFmtId="4" fontId="65" fillId="2" borderId="20" xfId="1" applyNumberFormat="1" applyFont="1" applyFill="1" applyBorder="1" applyAlignment="1">
      <alignment horizontal="right" vertical="center"/>
    </xf>
    <xf numFmtId="0" fontId="5" fillId="2" borderId="0" xfId="0" applyFont="1" applyFill="1" applyAlignment="1">
      <alignment vertical="center"/>
    </xf>
    <xf numFmtId="0" fontId="41" fillId="2" borderId="0" xfId="1" applyFont="1" applyFill="1" applyAlignment="1">
      <alignment horizontal="center" vertical="top" wrapText="1"/>
    </xf>
    <xf numFmtId="4" fontId="7" fillId="0" borderId="0" xfId="0" applyNumberFormat="1" applyFont="1"/>
    <xf numFmtId="4" fontId="41" fillId="3" borderId="13" xfId="0" applyNumberFormat="1" applyFont="1" applyFill="1" applyBorder="1" applyAlignment="1" applyProtection="1">
      <alignment vertical="center" wrapText="1"/>
      <protection locked="0"/>
    </xf>
    <xf numFmtId="0" fontId="22" fillId="0" borderId="0" xfId="0" applyFont="1" applyAlignment="1">
      <alignment horizontal="left"/>
    </xf>
    <xf numFmtId="0" fontId="22" fillId="0" borderId="0" xfId="0" applyFont="1" applyAlignment="1">
      <alignment horizontal="left" vertical="top" wrapText="1"/>
    </xf>
    <xf numFmtId="0" fontId="7" fillId="0" borderId="0" xfId="0" applyFont="1" applyAlignment="1">
      <alignment horizontal="left" vertical="top" wrapText="1"/>
    </xf>
    <xf numFmtId="0" fontId="19" fillId="0" borderId="0" xfId="0" applyFont="1" applyAlignment="1">
      <alignment horizontal="left" vertical="top" wrapText="1"/>
    </xf>
    <xf numFmtId="0" fontId="18" fillId="0" borderId="0" xfId="3" applyFont="1" applyAlignment="1">
      <alignment horizontal="left" vertical="center" wrapText="1"/>
    </xf>
    <xf numFmtId="0" fontId="10" fillId="0" borderId="29" xfId="0" applyFont="1" applyBorder="1" applyAlignment="1">
      <alignment horizontal="justify" vertical="center" wrapText="1"/>
    </xf>
    <xf numFmtId="0" fontId="10" fillId="0" borderId="32" xfId="0" applyFont="1" applyBorder="1" applyAlignment="1">
      <alignment horizontal="justify" vertical="center" wrapText="1"/>
    </xf>
    <xf numFmtId="0" fontId="5" fillId="2" borderId="13" xfId="0" applyFont="1" applyFill="1" applyBorder="1" applyAlignment="1" applyProtection="1">
      <alignment horizontal="center" vertical="center" wrapText="1"/>
      <protection locked="0"/>
    </xf>
    <xf numFmtId="0" fontId="5" fillId="2" borderId="13" xfId="0" applyFont="1" applyFill="1" applyBorder="1" applyAlignment="1" applyProtection="1">
      <alignment horizontal="center" vertical="center"/>
      <protection locked="0"/>
    </xf>
    <xf numFmtId="0" fontId="30" fillId="2" borderId="0" xfId="0" applyFont="1" applyFill="1" applyAlignment="1" applyProtection="1">
      <alignment horizontal="center" vertical="center"/>
      <protection locked="0"/>
    </xf>
    <xf numFmtId="0" fontId="30" fillId="2" borderId="7" xfId="0" applyFont="1" applyFill="1" applyBorder="1" applyAlignment="1" applyProtection="1">
      <alignment horizontal="center" vertical="center"/>
      <protection locked="0"/>
    </xf>
    <xf numFmtId="0" fontId="5" fillId="2" borderId="10" xfId="0" applyFont="1" applyFill="1" applyBorder="1" applyAlignment="1" applyProtection="1">
      <alignment horizontal="center" vertical="center"/>
      <protection locked="0"/>
    </xf>
    <xf numFmtId="0" fontId="5" fillId="2" borderId="12" xfId="0" applyFont="1" applyFill="1" applyBorder="1" applyAlignment="1" applyProtection="1">
      <alignment horizontal="center" vertical="center"/>
      <protection locked="0"/>
    </xf>
    <xf numFmtId="0" fontId="5" fillId="2" borderId="23" xfId="0" applyFont="1" applyFill="1" applyBorder="1" applyAlignment="1" applyProtection="1">
      <alignment horizontal="center" vertical="center"/>
      <protection locked="0"/>
    </xf>
    <xf numFmtId="0" fontId="5" fillId="2" borderId="9" xfId="0" applyFont="1" applyFill="1" applyBorder="1" applyAlignment="1" applyProtection="1">
      <alignment horizontal="center" vertical="center"/>
      <protection locked="0"/>
    </xf>
    <xf numFmtId="0" fontId="19" fillId="2" borderId="0" xfId="0" applyFont="1" applyFill="1" applyAlignment="1">
      <alignment horizontal="left" vertical="top" wrapText="1"/>
    </xf>
    <xf numFmtId="0" fontId="7" fillId="2" borderId="0" xfId="0" applyFont="1" applyFill="1" applyAlignment="1">
      <alignment horizontal="left" vertical="top" wrapText="1"/>
    </xf>
    <xf numFmtId="0" fontId="22" fillId="2" borderId="0" xfId="0" applyFont="1" applyFill="1" applyAlignment="1">
      <alignment horizontal="left" vertical="top" wrapText="1"/>
    </xf>
    <xf numFmtId="0" fontId="4" fillId="0" borderId="0" xfId="0" applyFont="1" applyAlignment="1">
      <alignment horizontal="left" vertical="top" wrapText="1"/>
    </xf>
    <xf numFmtId="0" fontId="50" fillId="0" borderId="0" xfId="0" applyFont="1" applyAlignment="1">
      <alignment horizontal="left" vertical="center"/>
    </xf>
    <xf numFmtId="0" fontId="4" fillId="2" borderId="0" xfId="0" applyFont="1" applyFill="1" applyAlignment="1" applyProtection="1">
      <alignment horizontal="left" vertical="top" wrapText="1"/>
      <protection locked="0"/>
    </xf>
    <xf numFmtId="0" fontId="4" fillId="0" borderId="0" xfId="0" applyFont="1" applyAlignment="1">
      <alignment horizontal="left" vertical="center" wrapText="1"/>
    </xf>
    <xf numFmtId="0" fontId="4" fillId="2" borderId="0" xfId="0" applyFont="1" applyFill="1" applyAlignment="1" applyProtection="1">
      <alignment vertical="top" wrapText="1"/>
      <protection locked="0"/>
    </xf>
    <xf numFmtId="0" fontId="21" fillId="0" borderId="0" xfId="0" applyFont="1" applyAlignment="1">
      <alignment horizontal="left" vertical="top" wrapText="1"/>
    </xf>
    <xf numFmtId="0" fontId="4" fillId="2" borderId="0" xfId="0" applyFont="1" applyFill="1" applyAlignment="1">
      <alignment horizontal="left" vertical="center" wrapText="1"/>
    </xf>
    <xf numFmtId="0" fontId="8" fillId="3" borderId="13" xfId="0" applyFont="1" applyFill="1" applyBorder="1" applyAlignment="1" applyProtection="1">
      <alignment horizontal="center" vertical="center" wrapText="1"/>
      <protection locked="0"/>
    </xf>
    <xf numFmtId="0" fontId="8" fillId="2" borderId="0" xfId="0" applyFont="1" applyFill="1" applyAlignment="1">
      <alignment horizontal="center" vertical="center" wrapText="1"/>
    </xf>
    <xf numFmtId="0" fontId="8" fillId="2" borderId="0" xfId="0" applyFont="1" applyFill="1" applyAlignment="1">
      <alignment horizontal="center"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8" fillId="2" borderId="8" xfId="0" applyFont="1" applyFill="1" applyBorder="1" applyAlignment="1">
      <alignment horizontal="left" vertical="top" wrapText="1"/>
    </xf>
    <xf numFmtId="4" fontId="49" fillId="0" borderId="0" xfId="0" applyNumberFormat="1" applyFont="1" applyAlignment="1">
      <alignment horizontal="left" vertical="top" wrapText="1"/>
    </xf>
    <xf numFmtId="4" fontId="48" fillId="0" borderId="0" xfId="0" applyNumberFormat="1" applyFont="1" applyAlignment="1">
      <alignment horizontal="left" vertical="top" wrapText="1"/>
    </xf>
    <xf numFmtId="4" fontId="48" fillId="0" borderId="7" xfId="0" applyNumberFormat="1" applyFont="1" applyBorder="1" applyAlignment="1">
      <alignment horizontal="left" vertical="top" wrapText="1"/>
    </xf>
    <xf numFmtId="0" fontId="48" fillId="0" borderId="0" xfId="0" applyFont="1" applyAlignment="1">
      <alignment horizontal="left" vertical="top" wrapText="1"/>
    </xf>
    <xf numFmtId="0" fontId="48" fillId="0" borderId="4" xfId="0" applyFont="1" applyBorder="1" applyAlignment="1">
      <alignment horizontal="left" vertical="top" wrapText="1"/>
    </xf>
    <xf numFmtId="0" fontId="48" fillId="0" borderId="5" xfId="0" applyFont="1" applyBorder="1" applyAlignment="1">
      <alignment horizontal="left" vertical="top" wrapText="1"/>
    </xf>
    <xf numFmtId="0" fontId="49" fillId="0" borderId="0" xfId="0" applyFont="1" applyAlignment="1">
      <alignment horizontal="left" vertical="top" wrapText="1"/>
    </xf>
    <xf numFmtId="0" fontId="49" fillId="0" borderId="7" xfId="0" applyFont="1" applyBorder="1" applyAlignment="1">
      <alignment horizontal="left" vertical="top" wrapText="1"/>
    </xf>
    <xf numFmtId="0" fontId="54" fillId="0" borderId="0" xfId="0" applyFont="1" applyAlignment="1">
      <alignment horizontal="left" vertical="top" wrapText="1"/>
    </xf>
    <xf numFmtId="0" fontId="15" fillId="0" borderId="0" xfId="0" applyFont="1" applyAlignment="1">
      <alignment horizontal="center" vertical="top"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35" xfId="0" applyFont="1" applyFill="1" applyBorder="1" applyAlignment="1">
      <alignment horizontal="center" vertical="center"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48" fillId="0" borderId="0" xfId="0" applyNumberFormat="1" applyFont="1" applyAlignment="1">
      <alignment horizontal="left" vertical="top"/>
    </xf>
    <xf numFmtId="0" fontId="49" fillId="7" borderId="11" xfId="0" applyFont="1" applyFill="1" applyBorder="1" applyAlignment="1">
      <alignment horizontal="left" vertical="top" wrapText="1"/>
    </xf>
    <xf numFmtId="0" fontId="49" fillId="7" borderId="12" xfId="0" applyFont="1" applyFill="1" applyBorder="1" applyAlignment="1">
      <alignment horizontal="left" vertical="top" wrapText="1"/>
    </xf>
    <xf numFmtId="0" fontId="48" fillId="3" borderId="0" xfId="0" applyFont="1" applyFill="1" applyAlignment="1">
      <alignment horizontal="left" vertical="top" wrapText="1"/>
    </xf>
    <xf numFmtId="0" fontId="48" fillId="3" borderId="7" xfId="0" applyFont="1" applyFill="1" applyBorder="1" applyAlignment="1">
      <alignment horizontal="left" vertical="top" wrapText="1"/>
    </xf>
    <xf numFmtId="0" fontId="48" fillId="0" borderId="11" xfId="0" applyFont="1" applyBorder="1" applyAlignment="1">
      <alignment horizontal="left" vertical="top" wrapText="1"/>
    </xf>
    <xf numFmtId="4" fontId="58" fillId="0" borderId="0" xfId="0" applyNumberFormat="1" applyFont="1" applyAlignment="1">
      <alignment horizontal="left" vertical="top" wrapText="1"/>
    </xf>
    <xf numFmtId="4" fontId="59" fillId="0" borderId="0" xfId="0" applyNumberFormat="1" applyFont="1" applyAlignment="1">
      <alignment horizontal="left" vertical="top" wrapText="1"/>
    </xf>
    <xf numFmtId="0" fontId="48" fillId="7" borderId="4" xfId="0" applyFont="1" applyFill="1" applyBorder="1" applyAlignment="1">
      <alignment horizontal="left" vertical="top" wrapText="1"/>
    </xf>
    <xf numFmtId="0" fontId="48" fillId="7" borderId="5" xfId="0" applyFont="1" applyFill="1" applyBorder="1" applyAlignment="1">
      <alignment horizontal="left" vertical="top" wrapText="1"/>
    </xf>
    <xf numFmtId="49" fontId="45" fillId="2" borderId="13" xfId="0" applyNumberFormat="1" applyFont="1" applyFill="1" applyBorder="1" applyAlignment="1">
      <alignment horizontal="left" vertical="top" wrapText="1"/>
    </xf>
    <xf numFmtId="0" fontId="45" fillId="2" borderId="13" xfId="1" applyFont="1" applyFill="1" applyBorder="1" applyAlignment="1">
      <alignment vertical="top" wrapText="1"/>
    </xf>
    <xf numFmtId="49" fontId="45" fillId="2" borderId="13" xfId="1" applyNumberFormat="1" applyFont="1" applyFill="1" applyBorder="1" applyAlignment="1">
      <alignment horizontal="center" vertical="top" wrapText="1"/>
    </xf>
    <xf numFmtId="0" fontId="45" fillId="7" borderId="13" xfId="1" applyFont="1" applyFill="1" applyBorder="1" applyAlignment="1">
      <alignment horizontal="left" vertical="top" wrapText="1"/>
    </xf>
    <xf numFmtId="0" fontId="45" fillId="7" borderId="13" xfId="1" applyFont="1" applyFill="1" applyBorder="1" applyAlignment="1">
      <alignment vertical="top" wrapText="1"/>
    </xf>
    <xf numFmtId="0" fontId="41" fillId="2" borderId="3" xfId="1" applyFont="1" applyFill="1" applyBorder="1" applyAlignment="1">
      <alignment horizontal="center" vertical="top" wrapText="1"/>
    </xf>
    <xf numFmtId="0" fontId="41" fillId="2" borderId="4" xfId="1" applyFont="1" applyFill="1" applyBorder="1" applyAlignment="1">
      <alignment horizontal="center" vertical="top" wrapText="1"/>
    </xf>
    <xf numFmtId="0" fontId="41" fillId="2" borderId="5" xfId="1" applyFont="1" applyFill="1" applyBorder="1" applyAlignment="1">
      <alignment horizontal="center" vertical="top" wrapText="1"/>
    </xf>
    <xf numFmtId="49" fontId="41" fillId="2" borderId="13" xfId="1" applyNumberFormat="1" applyFont="1" applyFill="1" applyBorder="1" applyAlignment="1">
      <alignment horizontal="center" vertical="center" wrapText="1"/>
    </xf>
    <xf numFmtId="0" fontId="41" fillId="2" borderId="13" xfId="1" applyFont="1" applyFill="1" applyBorder="1" applyAlignment="1">
      <alignment vertical="top" wrapText="1"/>
    </xf>
    <xf numFmtId="0" fontId="41" fillId="2" borderId="13" xfId="0" applyFont="1" applyFill="1" applyBorder="1" applyAlignment="1">
      <alignment vertical="top"/>
    </xf>
    <xf numFmtId="4" fontId="45" fillId="2" borderId="13" xfId="1" applyNumberFormat="1" applyFont="1" applyFill="1" applyBorder="1" applyAlignment="1">
      <alignment horizontal="center" vertical="center" wrapText="1"/>
    </xf>
    <xf numFmtId="4" fontId="41" fillId="2" borderId="13" xfId="1" applyNumberFormat="1" applyFont="1" applyFill="1" applyBorder="1" applyAlignment="1">
      <alignment horizontal="center" vertical="center" wrapText="1"/>
    </xf>
    <xf numFmtId="0" fontId="43" fillId="0" borderId="13" xfId="1" applyFont="1" applyBorder="1" applyAlignment="1">
      <alignment horizontal="left" vertical="center" wrapText="1"/>
    </xf>
    <xf numFmtId="0" fontId="45" fillId="5" borderId="13" xfId="1" applyFont="1" applyFill="1" applyBorder="1" applyAlignment="1">
      <alignment vertical="top" wrapText="1"/>
    </xf>
    <xf numFmtId="0" fontId="7" fillId="0" borderId="13" xfId="0" applyFont="1" applyBorder="1" applyAlignment="1">
      <alignment vertical="center"/>
    </xf>
    <xf numFmtId="0" fontId="40" fillId="0" borderId="13" xfId="0" applyFont="1" applyBorder="1" applyAlignment="1">
      <alignment vertical="center"/>
    </xf>
    <xf numFmtId="4" fontId="7" fillId="2" borderId="13" xfId="1" applyNumberFormat="1" applyFont="1" applyFill="1" applyBorder="1" applyAlignment="1">
      <alignment horizontal="center" vertical="center" wrapText="1"/>
    </xf>
    <xf numFmtId="0" fontId="7" fillId="0" borderId="13" xfId="0" applyFont="1" applyBorder="1" applyAlignment="1">
      <alignment vertical="center" wrapText="1"/>
    </xf>
    <xf numFmtId="0" fontId="8" fillId="0" borderId="0" xfId="0" applyFont="1" applyAlignment="1">
      <alignment horizontal="center"/>
    </xf>
    <xf numFmtId="0" fontId="8" fillId="3" borderId="0" xfId="0" applyFont="1" applyFill="1" applyAlignment="1" applyProtection="1">
      <alignment horizontal="center" vertical="top" wrapText="1"/>
      <protection locked="0"/>
    </xf>
    <xf numFmtId="0" fontId="33" fillId="0" borderId="0" xfId="0" applyFont="1" applyAlignment="1">
      <alignment horizontal="center" vertical="center"/>
    </xf>
    <xf numFmtId="0" fontId="40" fillId="0" borderId="13" xfId="0" applyFont="1" applyBorder="1" applyAlignment="1">
      <alignment horizontal="center" vertical="center" wrapText="1"/>
    </xf>
    <xf numFmtId="0" fontId="40" fillId="0" borderId="13" xfId="0" applyFont="1" applyBorder="1" applyAlignment="1">
      <alignment vertical="top" wrapText="1"/>
    </xf>
    <xf numFmtId="0" fontId="7" fillId="0" borderId="13" xfId="0" applyFont="1" applyBorder="1" applyAlignment="1">
      <alignment horizontal="center" vertical="center" wrapText="1"/>
    </xf>
    <xf numFmtId="4" fontId="7" fillId="0" borderId="13" xfId="0" applyNumberFormat="1" applyFont="1" applyBorder="1" applyAlignment="1">
      <alignment horizontal="center" vertical="center" wrapText="1"/>
    </xf>
    <xf numFmtId="3" fontId="15" fillId="0" borderId="0" xfId="0" applyNumberFormat="1" applyFont="1" applyAlignment="1">
      <alignment horizontal="center" vertical="top" wrapText="1"/>
    </xf>
    <xf numFmtId="0" fontId="15" fillId="0" borderId="8" xfId="0" applyFont="1" applyBorder="1" applyAlignment="1">
      <alignment horizontal="left" vertical="top" wrapText="1"/>
    </xf>
    <xf numFmtId="0" fontId="15" fillId="0" borderId="8" xfId="0" applyFont="1" applyBorder="1" applyAlignment="1">
      <alignment horizontal="center" vertical="top" wrapText="1"/>
    </xf>
    <xf numFmtId="4" fontId="15" fillId="0" borderId="3" xfId="0" applyNumberFormat="1" applyFont="1" applyBorder="1" applyAlignment="1">
      <alignment horizontal="left" vertical="top" wrapText="1"/>
    </xf>
    <xf numFmtId="4" fontId="13" fillId="0" borderId="4" xfId="0" applyNumberFormat="1" applyFont="1" applyBorder="1" applyAlignment="1">
      <alignment horizontal="left" vertical="top"/>
    </xf>
    <xf numFmtId="0" fontId="12" fillId="0" borderId="0" xfId="1" applyFont="1" applyAlignment="1">
      <alignment horizontal="left" vertical="top"/>
    </xf>
    <xf numFmtId="0" fontId="15" fillId="0" borderId="13" xfId="0" applyFont="1" applyBorder="1" applyAlignment="1">
      <alignment horizontal="center" vertical="top" wrapText="1"/>
    </xf>
    <xf numFmtId="0" fontId="15" fillId="0" borderId="24" xfId="4" applyFont="1" applyBorder="1" applyAlignment="1">
      <alignment horizontal="center" vertical="center" wrapText="1"/>
    </xf>
    <xf numFmtId="0" fontId="14" fillId="0" borderId="13" xfId="4" applyFont="1" applyBorder="1" applyAlignment="1">
      <alignment horizontal="center" vertical="center" wrapText="1"/>
    </xf>
    <xf numFmtId="0" fontId="15" fillId="0" borderId="34" xfId="4" applyFont="1" applyBorder="1" applyAlignment="1">
      <alignment horizontal="center" vertical="center" wrapText="1"/>
    </xf>
    <xf numFmtId="0" fontId="14" fillId="0" borderId="24" xfId="4" applyFont="1" applyBorder="1" applyAlignment="1">
      <alignment horizontal="center" vertical="center" wrapText="1"/>
    </xf>
    <xf numFmtId="0" fontId="15" fillId="0" borderId="3" xfId="0" applyFont="1" applyBorder="1" applyAlignment="1">
      <alignment horizontal="left" vertical="top" wrapText="1"/>
    </xf>
    <xf numFmtId="0" fontId="13" fillId="0" borderId="4" xfId="0" applyFont="1" applyBorder="1" applyAlignment="1">
      <alignment horizontal="left" vertical="top"/>
    </xf>
    <xf numFmtId="4" fontId="15" fillId="0" borderId="3" xfId="0" applyNumberFormat="1" applyFont="1" applyBorder="1" applyAlignment="1">
      <alignment horizontal="left" vertical="top"/>
    </xf>
    <xf numFmtId="4" fontId="15" fillId="0" borderId="5" xfId="0" applyNumberFormat="1" applyFont="1" applyBorder="1" applyAlignment="1">
      <alignment horizontal="left" vertical="top"/>
    </xf>
    <xf numFmtId="4" fontId="15" fillId="0" borderId="13" xfId="0" applyNumberFormat="1" applyFont="1" applyBorder="1" applyAlignment="1">
      <alignment horizontal="right" vertical="top" wrapText="1"/>
    </xf>
    <xf numFmtId="4" fontId="15" fillId="0" borderId="13" xfId="0" applyNumberFormat="1" applyFont="1" applyBorder="1" applyAlignment="1">
      <alignment horizontal="left" vertical="top" wrapText="1"/>
    </xf>
    <xf numFmtId="4" fontId="15" fillId="0" borderId="5" xfId="0" applyNumberFormat="1" applyFont="1" applyBorder="1" applyAlignment="1">
      <alignment horizontal="left" vertical="top" wrapText="1"/>
    </xf>
    <xf numFmtId="4" fontId="15" fillId="0" borderId="4" xfId="0" applyNumberFormat="1" applyFont="1" applyBorder="1" applyAlignment="1">
      <alignment horizontal="left" vertical="top" wrapText="1"/>
    </xf>
    <xf numFmtId="3" fontId="15" fillId="0" borderId="13" xfId="4" applyNumberFormat="1" applyFont="1" applyBorder="1" applyAlignment="1">
      <alignment horizontal="right" vertical="top" wrapText="1"/>
    </xf>
    <xf numFmtId="3" fontId="15" fillId="0" borderId="23" xfId="4" applyNumberFormat="1" applyFont="1" applyBorder="1" applyAlignment="1">
      <alignment horizontal="center" vertical="center"/>
    </xf>
    <xf numFmtId="3" fontId="15" fillId="0" borderId="8" xfId="4" applyNumberFormat="1" applyFont="1" applyBorder="1" applyAlignment="1">
      <alignment horizontal="center" vertical="center"/>
    </xf>
    <xf numFmtId="3" fontId="15" fillId="0" borderId="13" xfId="4" applyNumberFormat="1" applyFont="1" applyBorder="1" applyAlignment="1">
      <alignment vertical="top" wrapText="1"/>
    </xf>
    <xf numFmtId="0" fontId="15" fillId="0" borderId="13" xfId="0" applyFont="1" applyBorder="1" applyAlignment="1">
      <alignment horizontal="center" vertical="center" wrapText="1"/>
    </xf>
    <xf numFmtId="0" fontId="15" fillId="0" borderId="13" xfId="4" applyFont="1" applyBorder="1" applyAlignment="1">
      <alignment vertical="top" wrapText="1"/>
    </xf>
    <xf numFmtId="165" fontId="7" fillId="0" borderId="11" xfId="0" applyNumberFormat="1" applyFont="1" applyBorder="1" applyAlignment="1">
      <alignment vertical="top" wrapText="1"/>
    </xf>
    <xf numFmtId="0" fontId="35" fillId="0" borderId="6" xfId="0" applyFont="1" applyBorder="1" applyAlignment="1">
      <alignment vertical="top" wrapText="1"/>
    </xf>
    <xf numFmtId="0" fontId="35" fillId="0" borderId="0" xfId="0" applyFont="1" applyAlignment="1">
      <alignment vertical="top" wrapText="1"/>
    </xf>
    <xf numFmtId="4" fontId="31" fillId="6" borderId="3" xfId="1" applyNumberFormat="1" applyFont="1" applyFill="1" applyBorder="1" applyAlignment="1">
      <alignment vertical="top" wrapText="1"/>
    </xf>
    <xf numFmtId="4" fontId="31" fillId="6" borderId="4" xfId="1" applyNumberFormat="1" applyFont="1" applyFill="1" applyBorder="1" applyAlignment="1">
      <alignment vertical="top" wrapText="1"/>
    </xf>
    <xf numFmtId="4" fontId="31" fillId="6" borderId="5" xfId="1" applyNumberFormat="1" applyFont="1" applyFill="1" applyBorder="1" applyAlignment="1">
      <alignment vertical="top" wrapText="1"/>
    </xf>
    <xf numFmtId="0" fontId="5" fillId="2" borderId="3" xfId="0" applyFont="1" applyFill="1" applyBorder="1" applyAlignment="1">
      <alignment vertical="top" wrapText="1"/>
    </xf>
    <xf numFmtId="0" fontId="5" fillId="2" borderId="5" xfId="0" applyFont="1" applyFill="1" applyBorder="1" applyAlignment="1">
      <alignment vertical="top" wrapText="1"/>
    </xf>
    <xf numFmtId="2" fontId="8" fillId="3" borderId="0" xfId="0" applyNumberFormat="1" applyFont="1" applyFill="1" applyAlignment="1" applyProtection="1">
      <alignment vertical="top" wrapText="1"/>
      <protection locked="0"/>
    </xf>
    <xf numFmtId="4" fontId="7" fillId="3" borderId="3" xfId="0" applyNumberFormat="1" applyFont="1" applyFill="1" applyBorder="1" applyAlignment="1" applyProtection="1">
      <alignment vertical="top" wrapText="1"/>
      <protection locked="0"/>
    </xf>
    <xf numFmtId="4" fontId="7" fillId="3" borderId="5" xfId="0" applyNumberFormat="1" applyFont="1" applyFill="1" applyBorder="1" applyAlignment="1" applyProtection="1">
      <alignment vertical="top" wrapText="1"/>
      <protection locked="0"/>
    </xf>
    <xf numFmtId="0" fontId="8" fillId="0" borderId="13" xfId="0" applyFont="1" applyBorder="1" applyAlignment="1">
      <alignment vertical="top" wrapText="1"/>
    </xf>
    <xf numFmtId="0" fontId="31" fillId="0" borderId="13" xfId="0" applyFont="1" applyBorder="1" applyAlignment="1">
      <alignment vertical="top" wrapText="1"/>
    </xf>
    <xf numFmtId="2" fontId="8" fillId="0" borderId="0" xfId="0" applyNumberFormat="1" applyFont="1" applyAlignment="1">
      <alignment vertical="top" wrapText="1"/>
    </xf>
    <xf numFmtId="0" fontId="8" fillId="0" borderId="0" xfId="0" applyFont="1" applyAlignment="1">
      <alignment vertical="top" wrapText="1"/>
    </xf>
  </cellXfs>
  <cellStyles count="8">
    <cellStyle name="Hyperlink" xfId="3" builtinId="8"/>
    <cellStyle name="Neutru" xfId="7" builtinId="28"/>
    <cellStyle name="Normal" xfId="0" builtinId="0"/>
    <cellStyle name="Normal 2" xfId="1" xr:uid="{00000000-0005-0000-0000-000001000000}"/>
    <cellStyle name="Normal 4" xfId="4" xr:uid="{DCD01D2A-DB7B-41A7-A641-618395AE28B9}"/>
    <cellStyle name="Pivot Table Category" xfId="6" xr:uid="{9749999B-5A34-45E6-AA37-C6812B96B532}"/>
    <cellStyle name="Pivot Table Field" xfId="5" xr:uid="{BE6BBA1E-2A68-4EC1-A79B-51BDAB03E42A}"/>
    <cellStyle name="Procent" xfId="2" builtinId="5"/>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D8FEFE"/>
      <color rgb="FF6699FF"/>
      <color rgb="FF34BE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dateadr\Users\User\Dropbox\GHIDURI%20POR%20ADR%20NV\LUCRU\GHID%20131%20A\LUCRU%202%20-%20Primit%2007%20iulie\11.07.2022%20GHID%20131.A\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dateadr\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4">
          <cell r="E24">
            <v>5</v>
          </cell>
        </row>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en"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7"/>
  <sheetViews>
    <sheetView zoomScale="82" zoomScaleNormal="82" workbookViewId="0">
      <selection activeCell="Q9" sqref="Q9"/>
    </sheetView>
  </sheetViews>
  <sheetFormatPr defaultColWidth="8.88671875" defaultRowHeight="12" x14ac:dyDescent="0.25"/>
  <cols>
    <col min="1" max="2" width="3.88671875" style="1" customWidth="1"/>
    <col min="3" max="3" width="23" style="1" customWidth="1"/>
    <col min="4" max="4" width="13.44140625" style="1" customWidth="1"/>
    <col min="5" max="5" width="10.44140625" style="1" customWidth="1"/>
    <col min="6" max="10" width="8.88671875" style="1"/>
    <col min="11" max="11" width="11.33203125" style="1" customWidth="1"/>
    <col min="12" max="12" width="8.33203125" style="1" customWidth="1"/>
    <col min="13" max="13" width="10.6640625" style="1" customWidth="1"/>
    <col min="14" max="16384" width="8.88671875" style="1"/>
  </cols>
  <sheetData>
    <row r="1" spans="1:13" s="50" customFormat="1" x14ac:dyDescent="0.25"/>
    <row r="2" spans="1:13" s="50" customFormat="1" x14ac:dyDescent="0.25"/>
    <row r="3" spans="1:13" s="65" customFormat="1" ht="12.6" x14ac:dyDescent="0.25">
      <c r="A3" s="63"/>
      <c r="B3" s="64" t="s">
        <v>464</v>
      </c>
    </row>
    <row r="4" spans="1:13" s="65" customFormat="1" ht="12.6" x14ac:dyDescent="0.25"/>
    <row r="5" spans="1:13" s="50" customFormat="1" ht="23.4" customHeight="1" x14ac:dyDescent="0.25">
      <c r="B5" s="52" t="s">
        <v>344</v>
      </c>
      <c r="C5" s="52"/>
      <c r="D5" s="53">
        <v>8.0500000000000002E-2</v>
      </c>
      <c r="F5" s="2" t="s">
        <v>345</v>
      </c>
      <c r="G5" s="2"/>
      <c r="H5" s="54">
        <v>4.9753999999999996</v>
      </c>
      <c r="I5" s="55"/>
    </row>
    <row r="6" spans="1:13" s="50" customFormat="1" ht="28.2" customHeight="1" x14ac:dyDescent="0.25">
      <c r="A6" s="341" t="s">
        <v>343</v>
      </c>
      <c r="B6" s="341"/>
      <c r="C6" s="341"/>
      <c r="D6" s="341"/>
      <c r="E6" s="341"/>
      <c r="F6" s="341"/>
      <c r="G6" s="341"/>
      <c r="H6" s="341"/>
      <c r="I6" s="341"/>
      <c r="J6" s="341"/>
      <c r="K6" s="341"/>
      <c r="L6" s="341"/>
      <c r="M6" s="341"/>
    </row>
    <row r="7" spans="1:13" ht="9" customHeight="1" x14ac:dyDescent="0.25">
      <c r="A7" s="50"/>
      <c r="B7" s="56"/>
      <c r="C7" s="50"/>
      <c r="D7" s="50"/>
      <c r="E7" s="50"/>
      <c r="F7" s="50"/>
      <c r="G7" s="50"/>
      <c r="H7" s="9"/>
      <c r="I7" s="9"/>
      <c r="K7" s="9"/>
      <c r="L7" s="9"/>
      <c r="M7" s="9"/>
    </row>
    <row r="8" spans="1:13" ht="25.8" customHeight="1" x14ac:dyDescent="0.25">
      <c r="C8" s="346" t="s">
        <v>477</v>
      </c>
      <c r="D8" s="346"/>
      <c r="E8" s="346"/>
      <c r="F8" s="346"/>
      <c r="G8" s="346"/>
      <c r="H8" s="347"/>
      <c r="I8" s="348" t="s">
        <v>476</v>
      </c>
      <c r="J8" s="349"/>
      <c r="K8" s="344" t="s">
        <v>65</v>
      </c>
      <c r="L8" s="344"/>
    </row>
    <row r="9" spans="1:13" ht="37.200000000000003" customHeight="1" x14ac:dyDescent="0.25">
      <c r="B9" s="80"/>
      <c r="C9" s="346"/>
      <c r="D9" s="346"/>
      <c r="E9" s="346"/>
      <c r="F9" s="346"/>
      <c r="G9" s="346"/>
      <c r="H9" s="347"/>
      <c r="I9" s="350"/>
      <c r="J9" s="351"/>
      <c r="K9" s="344" t="s">
        <v>43</v>
      </c>
      <c r="L9" s="344"/>
    </row>
    <row r="10" spans="1:13" ht="40.200000000000003" hidden="1" customHeight="1" x14ac:dyDescent="0.25">
      <c r="B10" s="57"/>
      <c r="C10" s="342"/>
      <c r="D10" s="70"/>
      <c r="E10" s="71"/>
      <c r="F10" s="72"/>
      <c r="G10" s="9"/>
      <c r="I10" s="345" t="s">
        <v>69</v>
      </c>
      <c r="J10" s="345"/>
      <c r="K10" s="344" t="s">
        <v>42</v>
      </c>
      <c r="L10" s="344"/>
    </row>
    <row r="11" spans="1:13" ht="40.200000000000003" hidden="1" customHeight="1" x14ac:dyDescent="0.25">
      <c r="C11" s="343"/>
      <c r="D11" s="68"/>
      <c r="E11" s="47"/>
      <c r="F11" s="74"/>
      <c r="G11" s="9"/>
      <c r="I11" s="345" t="s">
        <v>81</v>
      </c>
      <c r="J11" s="345"/>
      <c r="K11" s="344" t="s">
        <v>67</v>
      </c>
      <c r="L11" s="344"/>
    </row>
    <row r="12" spans="1:13" ht="30" hidden="1" customHeight="1" x14ac:dyDescent="0.25">
      <c r="C12" s="73"/>
      <c r="D12" s="69"/>
      <c r="E12" s="48"/>
      <c r="F12" s="75"/>
      <c r="G12" s="9"/>
    </row>
    <row r="13" spans="1:13" ht="30" hidden="1" customHeight="1" x14ac:dyDescent="0.25">
      <c r="C13" s="73"/>
      <c r="D13" s="69"/>
      <c r="E13" s="48"/>
      <c r="F13" s="75"/>
      <c r="G13" s="9"/>
    </row>
    <row r="14" spans="1:13" ht="30" hidden="1" customHeight="1" thickBot="1" x14ac:dyDescent="0.3">
      <c r="C14" s="76"/>
      <c r="D14" s="77"/>
      <c r="E14" s="78"/>
      <c r="F14" s="79"/>
      <c r="G14" s="9"/>
    </row>
    <row r="15" spans="1:13" ht="22.2" customHeight="1" x14ac:dyDescent="0.25">
      <c r="C15" s="47"/>
      <c r="D15" s="48"/>
      <c r="E15" s="48"/>
      <c r="F15" s="48"/>
      <c r="G15" s="9"/>
    </row>
    <row r="16" spans="1:13" s="65" customFormat="1" ht="15.6" customHeight="1" x14ac:dyDescent="0.25">
      <c r="A16" s="337" t="s">
        <v>465</v>
      </c>
      <c r="B16" s="337"/>
      <c r="C16" s="337"/>
      <c r="D16" s="337"/>
      <c r="E16" s="337"/>
      <c r="F16" s="337"/>
      <c r="G16" s="337"/>
      <c r="H16" s="337"/>
      <c r="I16" s="337"/>
      <c r="J16" s="337"/>
      <c r="K16" s="337"/>
      <c r="L16" s="337"/>
      <c r="M16" s="337"/>
    </row>
    <row r="17" spans="1:13" s="65" customFormat="1" ht="22.8" customHeight="1" x14ac:dyDescent="0.25">
      <c r="A17" s="337" t="s">
        <v>84</v>
      </c>
      <c r="B17" s="337"/>
      <c r="C17" s="337"/>
      <c r="D17" s="337"/>
      <c r="E17" s="337"/>
      <c r="F17" s="337"/>
      <c r="G17" s="337"/>
      <c r="H17" s="337"/>
      <c r="I17" s="337"/>
      <c r="J17" s="337"/>
      <c r="K17" s="337"/>
      <c r="L17" s="337"/>
      <c r="M17" s="337"/>
    </row>
    <row r="18" spans="1:13" s="65" customFormat="1" ht="30" customHeight="1" x14ac:dyDescent="0.25">
      <c r="A18" s="338" t="s">
        <v>85</v>
      </c>
      <c r="B18" s="338"/>
      <c r="C18" s="338"/>
      <c r="D18" s="338"/>
      <c r="E18" s="338"/>
      <c r="F18" s="338"/>
      <c r="G18" s="338"/>
      <c r="H18" s="338"/>
      <c r="I18" s="338"/>
      <c r="J18" s="338"/>
      <c r="K18" s="338"/>
      <c r="L18" s="338"/>
      <c r="M18" s="338"/>
    </row>
    <row r="19" spans="1:13" s="65" customFormat="1" ht="12.6" x14ac:dyDescent="0.25">
      <c r="A19" s="66"/>
      <c r="B19" s="67"/>
      <c r="C19" s="67"/>
      <c r="D19" s="67"/>
      <c r="E19" s="67"/>
      <c r="F19" s="67"/>
      <c r="G19" s="67"/>
      <c r="H19" s="67"/>
      <c r="I19" s="67"/>
      <c r="J19" s="67"/>
      <c r="K19" s="67"/>
      <c r="L19" s="67"/>
      <c r="M19" s="67"/>
    </row>
    <row r="20" spans="1:13" s="2" customFormat="1" ht="31.8" customHeight="1" x14ac:dyDescent="0.25">
      <c r="A20" s="352" t="s">
        <v>840</v>
      </c>
      <c r="B20" s="352"/>
      <c r="C20" s="352"/>
      <c r="D20" s="352"/>
      <c r="E20" s="352"/>
      <c r="F20" s="352"/>
      <c r="G20" s="352"/>
      <c r="H20" s="352"/>
      <c r="I20" s="352"/>
      <c r="J20" s="352"/>
      <c r="K20" s="352"/>
      <c r="L20" s="352"/>
      <c r="M20" s="352"/>
    </row>
    <row r="21" spans="1:13" s="2" customFormat="1" ht="42.75" customHeight="1" x14ac:dyDescent="0.25">
      <c r="A21" s="353" t="s">
        <v>841</v>
      </c>
      <c r="B21" s="353"/>
      <c r="C21" s="353"/>
      <c r="D21" s="353"/>
      <c r="E21" s="353"/>
      <c r="F21" s="353"/>
      <c r="G21" s="353"/>
      <c r="H21" s="353"/>
      <c r="I21" s="353"/>
      <c r="J21" s="353"/>
      <c r="K21" s="353"/>
      <c r="L21" s="353"/>
      <c r="M21" s="353"/>
    </row>
    <row r="22" spans="1:13" s="58" customFormat="1" ht="18" customHeight="1" x14ac:dyDescent="0.25">
      <c r="A22" s="340" t="s">
        <v>866</v>
      </c>
      <c r="B22" s="340"/>
      <c r="C22" s="340"/>
      <c r="D22" s="340"/>
      <c r="E22" s="340"/>
      <c r="F22" s="340"/>
      <c r="G22" s="340"/>
      <c r="H22" s="340"/>
      <c r="I22" s="340"/>
      <c r="J22" s="340"/>
      <c r="K22" s="340"/>
      <c r="L22" s="340"/>
      <c r="M22" s="340"/>
    </row>
    <row r="23" spans="1:13" s="50" customFormat="1" ht="25.8" customHeight="1" x14ac:dyDescent="0.25">
      <c r="A23" s="339" t="s">
        <v>86</v>
      </c>
      <c r="B23" s="339"/>
      <c r="C23" s="339"/>
      <c r="D23" s="339"/>
      <c r="E23" s="339"/>
      <c r="F23" s="339"/>
      <c r="G23" s="339"/>
      <c r="H23" s="339"/>
      <c r="I23" s="339"/>
      <c r="J23" s="339"/>
      <c r="K23" s="339"/>
      <c r="L23" s="339"/>
      <c r="M23" s="339"/>
    </row>
    <row r="24" spans="1:13" s="50" customFormat="1" ht="25.8" customHeight="1" x14ac:dyDescent="0.25">
      <c r="A24" s="339" t="s">
        <v>881</v>
      </c>
      <c r="B24" s="339"/>
      <c r="C24" s="339"/>
      <c r="D24" s="339"/>
      <c r="E24" s="339"/>
      <c r="F24" s="339"/>
      <c r="G24" s="339"/>
      <c r="H24" s="339"/>
      <c r="I24" s="339"/>
      <c r="J24" s="339"/>
      <c r="K24" s="339"/>
      <c r="L24" s="339"/>
      <c r="M24" s="339"/>
    </row>
    <row r="25" spans="1:13" ht="34.200000000000003" customHeight="1" x14ac:dyDescent="0.25">
      <c r="A25" s="358" t="s">
        <v>848</v>
      </c>
      <c r="B25" s="358"/>
      <c r="C25" s="358"/>
      <c r="D25" s="358"/>
      <c r="E25" s="358"/>
      <c r="F25" s="49">
        <v>7000</v>
      </c>
      <c r="G25" s="355" t="s">
        <v>461</v>
      </c>
      <c r="H25" s="355"/>
      <c r="I25" s="355"/>
      <c r="J25" s="355"/>
      <c r="K25" s="355"/>
      <c r="L25" s="355"/>
      <c r="M25" s="355"/>
    </row>
    <row r="26" spans="1:13" ht="28.8" customHeight="1" x14ac:dyDescent="0.25">
      <c r="A26" s="358" t="s">
        <v>462</v>
      </c>
      <c r="B26" s="358"/>
      <c r="C26" s="358"/>
      <c r="D26" s="358"/>
      <c r="E26" s="358"/>
      <c r="F26" s="49">
        <v>5000</v>
      </c>
      <c r="G26" s="359" t="s">
        <v>463</v>
      </c>
      <c r="H26" s="359"/>
      <c r="I26" s="359"/>
      <c r="J26" s="359"/>
      <c r="K26" s="359"/>
      <c r="L26" s="359"/>
      <c r="M26" s="359"/>
    </row>
    <row r="27" spans="1:13" ht="33.6" customHeight="1" x14ac:dyDescent="0.25">
      <c r="A27" s="357" t="s">
        <v>460</v>
      </c>
      <c r="B27" s="357"/>
      <c r="C27" s="357"/>
      <c r="D27" s="357"/>
      <c r="E27" s="357"/>
      <c r="F27" s="59">
        <v>0.1</v>
      </c>
      <c r="G27" s="357" t="s">
        <v>882</v>
      </c>
      <c r="H27" s="357"/>
      <c r="I27" s="357"/>
      <c r="J27" s="357"/>
      <c r="K27" s="357"/>
      <c r="L27" s="357"/>
      <c r="M27" s="357"/>
    </row>
    <row r="28" spans="1:13" ht="47.4" customHeight="1" x14ac:dyDescent="0.25">
      <c r="A28" s="357" t="s">
        <v>842</v>
      </c>
      <c r="B28" s="357"/>
      <c r="C28" s="357"/>
      <c r="D28" s="357"/>
      <c r="E28" s="357"/>
      <c r="F28" s="59">
        <v>0.2</v>
      </c>
      <c r="G28" s="357" t="s">
        <v>843</v>
      </c>
      <c r="H28" s="357"/>
      <c r="I28" s="357"/>
      <c r="J28" s="357"/>
      <c r="K28" s="357"/>
      <c r="L28" s="357"/>
      <c r="M28" s="357"/>
    </row>
    <row r="29" spans="1:13" ht="59.4" customHeight="1" x14ac:dyDescent="0.25">
      <c r="A29" s="355" t="s">
        <v>844</v>
      </c>
      <c r="B29" s="355"/>
      <c r="C29" s="355"/>
      <c r="D29" s="355"/>
      <c r="E29" s="355"/>
      <c r="F29" s="59">
        <v>0.05</v>
      </c>
      <c r="G29" s="357" t="s">
        <v>845</v>
      </c>
      <c r="H29" s="357"/>
      <c r="I29" s="357"/>
      <c r="J29" s="357"/>
      <c r="K29" s="357"/>
      <c r="L29" s="357"/>
      <c r="M29" s="357"/>
    </row>
    <row r="30" spans="1:13" s="49" customFormat="1" ht="130.19999999999999" customHeight="1" x14ac:dyDescent="0.3">
      <c r="A30" s="355" t="s">
        <v>846</v>
      </c>
      <c r="B30" s="355"/>
      <c r="C30" s="355"/>
      <c r="D30" s="355"/>
      <c r="E30" s="355"/>
      <c r="F30" s="279">
        <v>0.2</v>
      </c>
      <c r="G30" s="356" t="s">
        <v>843</v>
      </c>
      <c r="H30" s="356"/>
      <c r="I30" s="356"/>
      <c r="J30" s="356"/>
      <c r="K30" s="356"/>
      <c r="L30" s="356"/>
      <c r="M30" s="356"/>
    </row>
    <row r="31" spans="1:13" ht="48" customHeight="1" x14ac:dyDescent="0.25">
      <c r="A31" s="358" t="s">
        <v>883</v>
      </c>
      <c r="B31" s="358"/>
      <c r="C31" s="358"/>
      <c r="D31" s="358"/>
      <c r="E31" s="358"/>
      <c r="F31" s="60">
        <v>0.2</v>
      </c>
      <c r="G31" s="280" t="s">
        <v>847</v>
      </c>
      <c r="H31" s="61"/>
      <c r="I31" s="61"/>
      <c r="J31" s="61"/>
      <c r="K31" s="61"/>
      <c r="L31" s="61"/>
      <c r="M31" s="61"/>
    </row>
    <row r="32" spans="1:13" ht="19.95" customHeight="1" x14ac:dyDescent="0.25">
      <c r="A32" s="1" t="s">
        <v>849</v>
      </c>
    </row>
    <row r="33" spans="1:13" ht="19.95" customHeight="1" x14ac:dyDescent="0.25"/>
    <row r="34" spans="1:13" ht="19.95" customHeight="1" x14ac:dyDescent="0.25">
      <c r="A34" s="340" t="s">
        <v>877</v>
      </c>
      <c r="B34" s="340"/>
      <c r="C34" s="340"/>
      <c r="D34" s="340"/>
      <c r="E34" s="340"/>
      <c r="F34" s="340"/>
      <c r="G34" s="340"/>
      <c r="H34" s="340"/>
      <c r="I34" s="340"/>
      <c r="J34" s="340"/>
      <c r="K34" s="340"/>
      <c r="L34" s="340"/>
      <c r="M34" s="340"/>
    </row>
    <row r="35" spans="1:13" ht="19.95" customHeight="1" x14ac:dyDescent="0.25">
      <c r="A35" s="354" t="s">
        <v>878</v>
      </c>
      <c r="B35" s="354"/>
      <c r="C35" s="354"/>
      <c r="D35" s="354"/>
      <c r="E35" s="354"/>
      <c r="F35" s="354"/>
      <c r="G35" s="354"/>
      <c r="H35" s="354"/>
      <c r="I35" s="354"/>
      <c r="J35" s="354"/>
      <c r="K35" s="354"/>
      <c r="L35" s="354"/>
      <c r="M35" s="354"/>
    </row>
    <row r="36" spans="1:13" ht="66.599999999999994" customHeight="1" x14ac:dyDescent="0.25">
      <c r="A36" s="354" t="s">
        <v>879</v>
      </c>
      <c r="B36" s="354"/>
      <c r="C36" s="354"/>
      <c r="D36" s="354"/>
      <c r="E36" s="354"/>
      <c r="F36" s="354"/>
      <c r="G36" s="354"/>
      <c r="H36" s="354"/>
      <c r="I36" s="354"/>
      <c r="J36" s="354"/>
      <c r="K36" s="354"/>
      <c r="L36" s="354"/>
      <c r="M36" s="354"/>
    </row>
    <row r="37" spans="1:13" ht="19.95" customHeight="1" x14ac:dyDescent="0.25"/>
    <row r="38" spans="1:13" ht="19.95" customHeight="1" x14ac:dyDescent="0.25">
      <c r="A38" s="340" t="s">
        <v>875</v>
      </c>
      <c r="B38" s="340"/>
      <c r="C38" s="340"/>
      <c r="D38" s="340"/>
      <c r="E38" s="340"/>
      <c r="F38" s="340"/>
      <c r="G38" s="340"/>
      <c r="H38" s="340"/>
      <c r="I38" s="340"/>
      <c r="J38" s="340"/>
      <c r="K38" s="340"/>
      <c r="L38" s="340"/>
      <c r="M38" s="340"/>
    </row>
    <row r="39" spans="1:13" ht="19.95" customHeight="1" x14ac:dyDescent="0.25">
      <c r="A39" s="354" t="s">
        <v>876</v>
      </c>
      <c r="B39" s="354"/>
      <c r="C39" s="354"/>
      <c r="D39" s="354"/>
      <c r="E39" s="354"/>
      <c r="F39" s="354"/>
      <c r="G39" s="354"/>
      <c r="H39" s="354"/>
      <c r="I39" s="354"/>
      <c r="J39" s="354"/>
      <c r="K39" s="354"/>
      <c r="L39" s="354"/>
      <c r="M39" s="354"/>
    </row>
    <row r="40" spans="1:13" ht="19.95" customHeight="1" x14ac:dyDescent="0.25"/>
    <row r="41" spans="1:13" ht="19.95" customHeight="1" x14ac:dyDescent="0.25">
      <c r="A41" s="340" t="s">
        <v>872</v>
      </c>
      <c r="B41" s="340"/>
      <c r="C41" s="340"/>
      <c r="D41" s="340"/>
      <c r="E41" s="340"/>
      <c r="F41" s="340"/>
      <c r="G41" s="340"/>
      <c r="H41" s="340"/>
      <c r="I41" s="340"/>
      <c r="J41" s="340"/>
      <c r="K41" s="340"/>
      <c r="L41" s="340"/>
      <c r="M41" s="340"/>
    </row>
    <row r="42" spans="1:13" ht="19.95" customHeight="1" x14ac:dyDescent="0.25">
      <c r="A42" s="354" t="s">
        <v>873</v>
      </c>
      <c r="B42" s="354"/>
      <c r="C42" s="354"/>
      <c r="D42" s="354"/>
      <c r="E42" s="354"/>
      <c r="F42" s="354"/>
      <c r="G42" s="354"/>
      <c r="H42" s="354"/>
      <c r="I42" s="354"/>
      <c r="J42" s="354"/>
      <c r="K42" s="354"/>
      <c r="L42" s="354"/>
      <c r="M42" s="354"/>
    </row>
    <row r="43" spans="1:13" ht="19.95" customHeight="1" x14ac:dyDescent="0.25"/>
    <row r="44" spans="1:13" x14ac:dyDescent="0.25">
      <c r="A44" s="340" t="s">
        <v>885</v>
      </c>
      <c r="B44" s="340"/>
      <c r="C44" s="340"/>
      <c r="D44" s="340"/>
      <c r="E44" s="340"/>
      <c r="F44" s="340"/>
      <c r="G44" s="340"/>
      <c r="H44" s="340"/>
      <c r="I44" s="340"/>
      <c r="J44" s="340"/>
      <c r="K44" s="340"/>
      <c r="L44" s="340"/>
      <c r="M44" s="340"/>
    </row>
    <row r="45" spans="1:13" x14ac:dyDescent="0.25">
      <c r="A45" s="62"/>
      <c r="B45" s="62"/>
      <c r="C45" s="62"/>
      <c r="D45" s="62"/>
      <c r="E45" s="62"/>
      <c r="F45" s="62"/>
      <c r="G45" s="62"/>
      <c r="H45" s="62"/>
      <c r="I45" s="62"/>
      <c r="J45" s="62"/>
      <c r="K45" s="62"/>
      <c r="L45" s="62"/>
      <c r="M45" s="62"/>
    </row>
    <row r="46" spans="1:13" ht="23.4" customHeight="1" x14ac:dyDescent="0.25">
      <c r="A46" s="354" t="s">
        <v>506</v>
      </c>
      <c r="B46" s="354"/>
      <c r="C46" s="354"/>
      <c r="D46" s="354"/>
      <c r="E46" s="354"/>
      <c r="F46" s="354"/>
      <c r="G46" s="354"/>
      <c r="H46" s="354"/>
      <c r="I46" s="354"/>
      <c r="J46" s="354"/>
      <c r="K46" s="354"/>
      <c r="L46" s="354"/>
      <c r="M46" s="354"/>
    </row>
    <row r="47" spans="1:13" ht="28.8" customHeight="1" x14ac:dyDescent="0.25">
      <c r="A47" s="354" t="s">
        <v>869</v>
      </c>
      <c r="B47" s="354"/>
      <c r="C47" s="354"/>
      <c r="D47" s="354"/>
      <c r="E47" s="354"/>
      <c r="F47" s="354"/>
      <c r="G47" s="354"/>
      <c r="H47" s="354"/>
      <c r="I47" s="354"/>
      <c r="J47" s="354"/>
      <c r="K47" s="354"/>
      <c r="L47" s="354"/>
      <c r="M47" s="354"/>
    </row>
    <row r="48" spans="1:13" ht="19.2" customHeight="1" x14ac:dyDescent="0.25">
      <c r="A48" s="354" t="s">
        <v>870</v>
      </c>
      <c r="B48" s="354"/>
      <c r="C48" s="354"/>
      <c r="D48" s="354"/>
      <c r="E48" s="354"/>
      <c r="F48" s="354"/>
      <c r="G48" s="354"/>
      <c r="H48" s="354"/>
      <c r="I48" s="354"/>
      <c r="J48" s="354"/>
      <c r="K48" s="354"/>
      <c r="L48" s="354"/>
      <c r="M48" s="354"/>
    </row>
    <row r="49" spans="1:13" ht="21.6" customHeight="1" x14ac:dyDescent="0.25">
      <c r="A49" s="354" t="s">
        <v>503</v>
      </c>
      <c r="B49" s="354"/>
      <c r="C49" s="354"/>
      <c r="D49" s="354"/>
      <c r="E49" s="354"/>
      <c r="F49" s="354"/>
      <c r="G49" s="354"/>
      <c r="H49" s="354"/>
      <c r="I49" s="354"/>
      <c r="J49" s="354"/>
      <c r="K49" s="354"/>
      <c r="L49" s="354"/>
      <c r="M49" s="354"/>
    </row>
    <row r="50" spans="1:13" ht="12.6" x14ac:dyDescent="0.25">
      <c r="A50" s="354" t="s">
        <v>504</v>
      </c>
      <c r="B50" s="354"/>
      <c r="C50" s="354"/>
      <c r="D50" s="354"/>
      <c r="E50" s="354"/>
      <c r="F50" s="354"/>
      <c r="G50" s="354"/>
      <c r="H50" s="354"/>
      <c r="I50" s="354"/>
      <c r="J50" s="354"/>
      <c r="K50" s="354"/>
      <c r="L50" s="354"/>
      <c r="M50" s="354"/>
    </row>
    <row r="51" spans="1:13" ht="12.6" x14ac:dyDescent="0.25">
      <c r="A51" s="292"/>
      <c r="B51" s="292"/>
      <c r="C51" s="292"/>
      <c r="D51" s="292"/>
      <c r="E51" s="292"/>
      <c r="F51" s="292"/>
      <c r="G51" s="292"/>
      <c r="H51" s="292"/>
      <c r="I51" s="292"/>
      <c r="J51" s="292"/>
      <c r="K51" s="292"/>
      <c r="L51" s="292"/>
      <c r="M51" s="292"/>
    </row>
    <row r="52" spans="1:13" ht="34.200000000000003" customHeight="1" x14ac:dyDescent="0.25">
      <c r="A52" s="354" t="s">
        <v>505</v>
      </c>
      <c r="B52" s="354"/>
      <c r="C52" s="354"/>
      <c r="D52" s="354"/>
      <c r="E52" s="354"/>
      <c r="F52" s="354"/>
      <c r="G52" s="354"/>
      <c r="H52" s="354"/>
      <c r="I52" s="354"/>
      <c r="J52" s="354"/>
      <c r="K52" s="354"/>
      <c r="L52" s="354"/>
      <c r="M52" s="354"/>
    </row>
    <row r="54" spans="1:13" s="65" customFormat="1" ht="19.95" customHeight="1" x14ac:dyDescent="0.25">
      <c r="A54" s="360" t="s">
        <v>867</v>
      </c>
      <c r="B54" s="360"/>
      <c r="C54" s="360"/>
      <c r="D54" s="360"/>
      <c r="E54" s="360"/>
      <c r="F54" s="360"/>
      <c r="G54" s="360"/>
      <c r="H54" s="360"/>
      <c r="I54" s="360"/>
      <c r="J54" s="360"/>
      <c r="K54" s="360"/>
      <c r="L54" s="360"/>
      <c r="M54" s="360"/>
    </row>
    <row r="55" spans="1:13" s="65" customFormat="1" ht="31.8" customHeight="1" x14ac:dyDescent="0.25">
      <c r="A55" s="361" t="s">
        <v>868</v>
      </c>
      <c r="B55" s="361"/>
      <c r="C55" s="361"/>
      <c r="D55" s="361"/>
      <c r="E55" s="361"/>
      <c r="F55" s="361"/>
      <c r="G55" s="361"/>
      <c r="H55" s="361"/>
      <c r="I55" s="361"/>
      <c r="J55" s="361"/>
      <c r="K55" s="361"/>
      <c r="L55" s="361"/>
      <c r="M55" s="361"/>
    </row>
    <row r="56" spans="1:13" s="65" customFormat="1" ht="12.6" x14ac:dyDescent="0.25"/>
    <row r="57" spans="1:13" s="65" customFormat="1" ht="12.6" customHeight="1" x14ac:dyDescent="0.25">
      <c r="A57" s="360" t="s">
        <v>871</v>
      </c>
      <c r="B57" s="360"/>
      <c r="C57" s="360"/>
      <c r="D57" s="360"/>
      <c r="E57" s="360"/>
      <c r="F57" s="360"/>
      <c r="G57" s="360"/>
      <c r="H57" s="360"/>
      <c r="I57" s="360"/>
      <c r="J57" s="360"/>
      <c r="K57" s="360"/>
      <c r="L57" s="360"/>
      <c r="M57" s="360"/>
    </row>
  </sheetData>
  <sheetProtection algorithmName="SHA-512" hashValue="40Efl6vUrrhFig7g2qw99SKu0y1viWPy1s4UP110A2IDDob5AHfafxTqrRylFT4JV5WA6jq4PIrhhnzby8vpAQ==" saltValue="niOE1jJFGznFWCVS7qwkmQ==" spinCount="100000" sheet="1" formatCells="0" formatColumns="0" formatRows="0" insertColumns="0" insertRows="0"/>
  <mergeCells count="48">
    <mergeCell ref="A54:M54"/>
    <mergeCell ref="A57:M57"/>
    <mergeCell ref="A48:M48"/>
    <mergeCell ref="A49:M49"/>
    <mergeCell ref="A50:M50"/>
    <mergeCell ref="A52:M52"/>
    <mergeCell ref="A55:M55"/>
    <mergeCell ref="A17:M17"/>
    <mergeCell ref="A44:M44"/>
    <mergeCell ref="A31:E31"/>
    <mergeCell ref="A25:E25"/>
    <mergeCell ref="A26:E26"/>
    <mergeCell ref="G26:M26"/>
    <mergeCell ref="G25:M25"/>
    <mergeCell ref="G27:M27"/>
    <mergeCell ref="A28:E28"/>
    <mergeCell ref="G28:M28"/>
    <mergeCell ref="A27:E27"/>
    <mergeCell ref="A24:M24"/>
    <mergeCell ref="A41:M41"/>
    <mergeCell ref="A42:M42"/>
    <mergeCell ref="A38:M38"/>
    <mergeCell ref="A39:M39"/>
    <mergeCell ref="A46:M46"/>
    <mergeCell ref="A47:M47"/>
    <mergeCell ref="A30:E30"/>
    <mergeCell ref="G30:M30"/>
    <mergeCell ref="A29:E29"/>
    <mergeCell ref="G29:M29"/>
    <mergeCell ref="A34:M34"/>
    <mergeCell ref="A35:M35"/>
    <mergeCell ref="A36:M36"/>
    <mergeCell ref="A16:M16"/>
    <mergeCell ref="A18:M18"/>
    <mergeCell ref="A23:M23"/>
    <mergeCell ref="A22:M22"/>
    <mergeCell ref="A6:M6"/>
    <mergeCell ref="C10:C11"/>
    <mergeCell ref="K8:L8"/>
    <mergeCell ref="K9:L9"/>
    <mergeCell ref="K10:L10"/>
    <mergeCell ref="K11:L11"/>
    <mergeCell ref="I10:J10"/>
    <mergeCell ref="I11:J11"/>
    <mergeCell ref="C8:H9"/>
    <mergeCell ref="I8:J9"/>
    <mergeCell ref="A20:M20"/>
    <mergeCell ref="A21:M21"/>
  </mergeCells>
  <hyperlinks>
    <hyperlink ref="A6" r:id="rId1" xr:uid="{B540F8E0-29D1-4299-98A5-942737211C3A}"/>
  </hyperlinks>
  <pageMargins left="0.2" right="0.45" top="0.5" bottom="0.5" header="0.05" footer="0.05"/>
  <pageSetup orientation="landscape" horizontalDpi="1200" verticalDpi="1200" r:id="rId2"/>
  <extLst>
    <ext xmlns:x14="http://schemas.microsoft.com/office/spreadsheetml/2009/9/main" uri="{CCE6A557-97BC-4b89-ADB6-D9C93CAAB3DF}">
      <x14:dataValidations xmlns:xm="http://schemas.microsoft.com/office/excel/2006/main" count="1">
        <x14:dataValidation type="list" allowBlank="1" showInputMessage="1" showErrorMessage="1" xr:uid="{ADC97880-B30B-4997-B3BA-74373EB410DF}">
          <x14:formula1>
            <xm:f>Foaie1!$D$3:$D$5</xm:f>
          </x14:formula1>
          <xm:sqref>K19:L19 K9:L15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6C0FE-C508-4C8B-8F2A-77A9BFDFFF02}">
  <dimension ref="A1:O143"/>
  <sheetViews>
    <sheetView workbookViewId="0">
      <selection activeCell="B148" sqref="B148:B149"/>
    </sheetView>
  </sheetViews>
  <sheetFormatPr defaultColWidth="9.109375" defaultRowHeight="14.4" x14ac:dyDescent="0.3"/>
  <cols>
    <col min="1" max="1" width="6.109375" style="22" customWidth="1"/>
    <col min="2" max="2" width="38.44140625" style="36" customWidth="1"/>
    <col min="3" max="3" width="11.77734375" style="11" customWidth="1"/>
    <col min="4" max="7" width="10.109375" style="11" customWidth="1"/>
    <col min="8" max="217" width="9.109375" style="23"/>
    <col min="218" max="218" width="6.109375" style="23" customWidth="1"/>
    <col min="219" max="219" width="79.5546875" style="23" customWidth="1"/>
    <col min="220" max="223" width="14.6640625" style="23" customWidth="1"/>
    <col min="224" max="473" width="9.109375" style="23"/>
    <col min="474" max="474" width="6.109375" style="23" customWidth="1"/>
    <col min="475" max="475" width="79.5546875" style="23" customWidth="1"/>
    <col min="476" max="479" width="14.6640625" style="23" customWidth="1"/>
    <col min="480" max="729" width="9.109375" style="23"/>
    <col min="730" max="730" width="6.109375" style="23" customWidth="1"/>
    <col min="731" max="731" width="79.5546875" style="23" customWidth="1"/>
    <col min="732" max="735" width="14.6640625" style="23" customWidth="1"/>
    <col min="736" max="985" width="9.109375" style="23"/>
    <col min="986" max="986" width="6.109375" style="23" customWidth="1"/>
    <col min="987" max="987" width="79.5546875" style="23" customWidth="1"/>
    <col min="988" max="991" width="14.6640625" style="23" customWidth="1"/>
    <col min="992" max="1241" width="9.109375" style="23"/>
    <col min="1242" max="1242" width="6.109375" style="23" customWidth="1"/>
    <col min="1243" max="1243" width="79.5546875" style="23" customWidth="1"/>
    <col min="1244" max="1247" width="14.6640625" style="23" customWidth="1"/>
    <col min="1248" max="1497" width="9.109375" style="23"/>
    <col min="1498" max="1498" width="6.109375" style="23" customWidth="1"/>
    <col min="1499" max="1499" width="79.5546875" style="23" customWidth="1"/>
    <col min="1500" max="1503" width="14.6640625" style="23" customWidth="1"/>
    <col min="1504" max="1753" width="9.109375" style="23"/>
    <col min="1754" max="1754" width="6.109375" style="23" customWidth="1"/>
    <col min="1755" max="1755" width="79.5546875" style="23" customWidth="1"/>
    <col min="1756" max="1759" width="14.6640625" style="23" customWidth="1"/>
    <col min="1760" max="2009" width="9.109375" style="23"/>
    <col min="2010" max="2010" width="6.109375" style="23" customWidth="1"/>
    <col min="2011" max="2011" width="79.5546875" style="23" customWidth="1"/>
    <col min="2012" max="2015" width="14.6640625" style="23" customWidth="1"/>
    <col min="2016" max="2265" width="9.109375" style="23"/>
    <col min="2266" max="2266" width="6.109375" style="23" customWidth="1"/>
    <col min="2267" max="2267" width="79.5546875" style="23" customWidth="1"/>
    <col min="2268" max="2271" width="14.6640625" style="23" customWidth="1"/>
    <col min="2272" max="2521" width="9.109375" style="23"/>
    <col min="2522" max="2522" width="6.109375" style="23" customWidth="1"/>
    <col min="2523" max="2523" width="79.5546875" style="23" customWidth="1"/>
    <col min="2524" max="2527" width="14.6640625" style="23" customWidth="1"/>
    <col min="2528" max="2777" width="9.109375" style="23"/>
    <col min="2778" max="2778" width="6.109375" style="23" customWidth="1"/>
    <col min="2779" max="2779" width="79.5546875" style="23" customWidth="1"/>
    <col min="2780" max="2783" width="14.6640625" style="23" customWidth="1"/>
    <col min="2784" max="3033" width="9.109375" style="23"/>
    <col min="3034" max="3034" width="6.109375" style="23" customWidth="1"/>
    <col min="3035" max="3035" width="79.5546875" style="23" customWidth="1"/>
    <col min="3036" max="3039" width="14.6640625" style="23" customWidth="1"/>
    <col min="3040" max="3289" width="9.109375" style="23"/>
    <col min="3290" max="3290" width="6.109375" style="23" customWidth="1"/>
    <col min="3291" max="3291" width="79.5546875" style="23" customWidth="1"/>
    <col min="3292" max="3295" width="14.6640625" style="23" customWidth="1"/>
    <col min="3296" max="3545" width="9.109375" style="23"/>
    <col min="3546" max="3546" width="6.109375" style="23" customWidth="1"/>
    <col min="3547" max="3547" width="79.5546875" style="23" customWidth="1"/>
    <col min="3548" max="3551" width="14.6640625" style="23" customWidth="1"/>
    <col min="3552" max="3801" width="9.109375" style="23"/>
    <col min="3802" max="3802" width="6.109375" style="23" customWidth="1"/>
    <col min="3803" max="3803" width="79.5546875" style="23" customWidth="1"/>
    <col min="3804" max="3807" width="14.6640625" style="23" customWidth="1"/>
    <col min="3808" max="4057" width="9.109375" style="23"/>
    <col min="4058" max="4058" width="6.109375" style="23" customWidth="1"/>
    <col min="4059" max="4059" width="79.5546875" style="23" customWidth="1"/>
    <col min="4060" max="4063" width="14.6640625" style="23" customWidth="1"/>
    <col min="4064" max="4313" width="9.109375" style="23"/>
    <col min="4314" max="4314" width="6.109375" style="23" customWidth="1"/>
    <col min="4315" max="4315" width="79.5546875" style="23" customWidth="1"/>
    <col min="4316" max="4319" width="14.6640625" style="23" customWidth="1"/>
    <col min="4320" max="4569" width="9.109375" style="23"/>
    <col min="4570" max="4570" width="6.109375" style="23" customWidth="1"/>
    <col min="4571" max="4571" width="79.5546875" style="23" customWidth="1"/>
    <col min="4572" max="4575" width="14.6640625" style="23" customWidth="1"/>
    <col min="4576" max="4825" width="9.109375" style="23"/>
    <col min="4826" max="4826" width="6.109375" style="23" customWidth="1"/>
    <col min="4827" max="4827" width="79.5546875" style="23" customWidth="1"/>
    <col min="4828" max="4831" width="14.6640625" style="23" customWidth="1"/>
    <col min="4832" max="5081" width="9.109375" style="23"/>
    <col min="5082" max="5082" width="6.109375" style="23" customWidth="1"/>
    <col min="5083" max="5083" width="79.5546875" style="23" customWidth="1"/>
    <col min="5084" max="5087" width="14.6640625" style="23" customWidth="1"/>
    <col min="5088" max="5337" width="9.109375" style="23"/>
    <col min="5338" max="5338" width="6.109375" style="23" customWidth="1"/>
    <col min="5339" max="5339" width="79.5546875" style="23" customWidth="1"/>
    <col min="5340" max="5343" width="14.6640625" style="23" customWidth="1"/>
    <col min="5344" max="5593" width="9.109375" style="23"/>
    <col min="5594" max="5594" width="6.109375" style="23" customWidth="1"/>
    <col min="5595" max="5595" width="79.5546875" style="23" customWidth="1"/>
    <col min="5596" max="5599" width="14.6640625" style="23" customWidth="1"/>
    <col min="5600" max="5849" width="9.109375" style="23"/>
    <col min="5850" max="5850" width="6.109375" style="23" customWidth="1"/>
    <col min="5851" max="5851" width="79.5546875" style="23" customWidth="1"/>
    <col min="5852" max="5855" width="14.6640625" style="23" customWidth="1"/>
    <col min="5856" max="6105" width="9.109375" style="23"/>
    <col min="6106" max="6106" width="6.109375" style="23" customWidth="1"/>
    <col min="6107" max="6107" width="79.5546875" style="23" customWidth="1"/>
    <col min="6108" max="6111" width="14.6640625" style="23" customWidth="1"/>
    <col min="6112" max="6361" width="9.109375" style="23"/>
    <col min="6362" max="6362" width="6.109375" style="23" customWidth="1"/>
    <col min="6363" max="6363" width="79.5546875" style="23" customWidth="1"/>
    <col min="6364" max="6367" width="14.6640625" style="23" customWidth="1"/>
    <col min="6368" max="6617" width="9.109375" style="23"/>
    <col min="6618" max="6618" width="6.109375" style="23" customWidth="1"/>
    <col min="6619" max="6619" width="79.5546875" style="23" customWidth="1"/>
    <col min="6620" max="6623" width="14.6640625" style="23" customWidth="1"/>
    <col min="6624" max="6873" width="9.109375" style="23"/>
    <col min="6874" max="6874" width="6.109375" style="23" customWidth="1"/>
    <col min="6875" max="6875" width="79.5546875" style="23" customWidth="1"/>
    <col min="6876" max="6879" width="14.6640625" style="23" customWidth="1"/>
    <col min="6880" max="7129" width="9.109375" style="23"/>
    <col min="7130" max="7130" width="6.109375" style="23" customWidth="1"/>
    <col min="7131" max="7131" width="79.5546875" style="23" customWidth="1"/>
    <col min="7132" max="7135" width="14.6640625" style="23" customWidth="1"/>
    <col min="7136" max="7385" width="9.109375" style="23"/>
    <col min="7386" max="7386" width="6.109375" style="23" customWidth="1"/>
    <col min="7387" max="7387" width="79.5546875" style="23" customWidth="1"/>
    <col min="7388" max="7391" width="14.6640625" style="23" customWidth="1"/>
    <col min="7392" max="7641" width="9.109375" style="23"/>
    <col min="7642" max="7642" width="6.109375" style="23" customWidth="1"/>
    <col min="7643" max="7643" width="79.5546875" style="23" customWidth="1"/>
    <col min="7644" max="7647" width="14.6640625" style="23" customWidth="1"/>
    <col min="7648" max="7897" width="9.109375" style="23"/>
    <col min="7898" max="7898" width="6.109375" style="23" customWidth="1"/>
    <col min="7899" max="7899" width="79.5546875" style="23" customWidth="1"/>
    <col min="7900" max="7903" width="14.6640625" style="23" customWidth="1"/>
    <col min="7904" max="8153" width="9.109375" style="23"/>
    <col min="8154" max="8154" width="6.109375" style="23" customWidth="1"/>
    <col min="8155" max="8155" width="79.5546875" style="23" customWidth="1"/>
    <col min="8156" max="8159" width="14.6640625" style="23" customWidth="1"/>
    <col min="8160" max="8409" width="9.109375" style="23"/>
    <col min="8410" max="8410" width="6.109375" style="23" customWidth="1"/>
    <col min="8411" max="8411" width="79.5546875" style="23" customWidth="1"/>
    <col min="8412" max="8415" width="14.6640625" style="23" customWidth="1"/>
    <col min="8416" max="8665" width="9.109375" style="23"/>
    <col min="8666" max="8666" width="6.109375" style="23" customWidth="1"/>
    <col min="8667" max="8667" width="79.5546875" style="23" customWidth="1"/>
    <col min="8668" max="8671" width="14.6640625" style="23" customWidth="1"/>
    <col min="8672" max="8921" width="9.109375" style="23"/>
    <col min="8922" max="8922" width="6.109375" style="23" customWidth="1"/>
    <col min="8923" max="8923" width="79.5546875" style="23" customWidth="1"/>
    <col min="8924" max="8927" width="14.6640625" style="23" customWidth="1"/>
    <col min="8928" max="9177" width="9.109375" style="23"/>
    <col min="9178" max="9178" width="6.109375" style="23" customWidth="1"/>
    <col min="9179" max="9179" width="79.5546875" style="23" customWidth="1"/>
    <col min="9180" max="9183" width="14.6640625" style="23" customWidth="1"/>
    <col min="9184" max="9433" width="9.109375" style="23"/>
    <col min="9434" max="9434" width="6.109375" style="23" customWidth="1"/>
    <col min="9435" max="9435" width="79.5546875" style="23" customWidth="1"/>
    <col min="9436" max="9439" width="14.6640625" style="23" customWidth="1"/>
    <col min="9440" max="9689" width="9.109375" style="23"/>
    <col min="9690" max="9690" width="6.109375" style="23" customWidth="1"/>
    <col min="9691" max="9691" width="79.5546875" style="23" customWidth="1"/>
    <col min="9692" max="9695" width="14.6640625" style="23" customWidth="1"/>
    <col min="9696" max="9945" width="9.109375" style="23"/>
    <col min="9946" max="9946" width="6.109375" style="23" customWidth="1"/>
    <col min="9947" max="9947" width="79.5546875" style="23" customWidth="1"/>
    <col min="9948" max="9951" width="14.6640625" style="23" customWidth="1"/>
    <col min="9952" max="10201" width="9.109375" style="23"/>
    <col min="10202" max="10202" width="6.109375" style="23" customWidth="1"/>
    <col min="10203" max="10203" width="79.5546875" style="23" customWidth="1"/>
    <col min="10204" max="10207" width="14.6640625" style="23" customWidth="1"/>
    <col min="10208" max="10457" width="9.109375" style="23"/>
    <col min="10458" max="10458" width="6.109375" style="23" customWidth="1"/>
    <col min="10459" max="10459" width="79.5546875" style="23" customWidth="1"/>
    <col min="10460" max="10463" width="14.6640625" style="23" customWidth="1"/>
    <col min="10464" max="10713" width="9.109375" style="23"/>
    <col min="10714" max="10714" width="6.109375" style="23" customWidth="1"/>
    <col min="10715" max="10715" width="79.5546875" style="23" customWidth="1"/>
    <col min="10716" max="10719" width="14.6640625" style="23" customWidth="1"/>
    <col min="10720" max="10969" width="9.109375" style="23"/>
    <col min="10970" max="10970" width="6.109375" style="23" customWidth="1"/>
    <col min="10971" max="10971" width="79.5546875" style="23" customWidth="1"/>
    <col min="10972" max="10975" width="14.6640625" style="23" customWidth="1"/>
    <col min="10976" max="11225" width="9.109375" style="23"/>
    <col min="11226" max="11226" width="6.109375" style="23" customWidth="1"/>
    <col min="11227" max="11227" width="79.5546875" style="23" customWidth="1"/>
    <col min="11228" max="11231" width="14.6640625" style="23" customWidth="1"/>
    <col min="11232" max="11481" width="9.109375" style="23"/>
    <col min="11482" max="11482" width="6.109375" style="23" customWidth="1"/>
    <col min="11483" max="11483" width="79.5546875" style="23" customWidth="1"/>
    <col min="11484" max="11487" width="14.6640625" style="23" customWidth="1"/>
    <col min="11488" max="11737" width="9.109375" style="23"/>
    <col min="11738" max="11738" width="6.109375" style="23" customWidth="1"/>
    <col min="11739" max="11739" width="79.5546875" style="23" customWidth="1"/>
    <col min="11740" max="11743" width="14.6640625" style="23" customWidth="1"/>
    <col min="11744" max="11993" width="9.109375" style="23"/>
    <col min="11994" max="11994" width="6.109375" style="23" customWidth="1"/>
    <col min="11995" max="11995" width="79.5546875" style="23" customWidth="1"/>
    <col min="11996" max="11999" width="14.6640625" style="23" customWidth="1"/>
    <col min="12000" max="12249" width="9.109375" style="23"/>
    <col min="12250" max="12250" width="6.109375" style="23" customWidth="1"/>
    <col min="12251" max="12251" width="79.5546875" style="23" customWidth="1"/>
    <col min="12252" max="12255" width="14.6640625" style="23" customWidth="1"/>
    <col min="12256" max="12505" width="9.109375" style="23"/>
    <col min="12506" max="12506" width="6.109375" style="23" customWidth="1"/>
    <col min="12507" max="12507" width="79.5546875" style="23" customWidth="1"/>
    <col min="12508" max="12511" width="14.6640625" style="23" customWidth="1"/>
    <col min="12512" max="12761" width="9.109375" style="23"/>
    <col min="12762" max="12762" width="6.109375" style="23" customWidth="1"/>
    <col min="12763" max="12763" width="79.5546875" style="23" customWidth="1"/>
    <col min="12764" max="12767" width="14.6640625" style="23" customWidth="1"/>
    <col min="12768" max="13017" width="9.109375" style="23"/>
    <col min="13018" max="13018" width="6.109375" style="23" customWidth="1"/>
    <col min="13019" max="13019" width="79.5546875" style="23" customWidth="1"/>
    <col min="13020" max="13023" width="14.6640625" style="23" customWidth="1"/>
    <col min="13024" max="13273" width="9.109375" style="23"/>
    <col min="13274" max="13274" width="6.109375" style="23" customWidth="1"/>
    <col min="13275" max="13275" width="79.5546875" style="23" customWidth="1"/>
    <col min="13276" max="13279" width="14.6640625" style="23" customWidth="1"/>
    <col min="13280" max="13529" width="9.109375" style="23"/>
    <col min="13530" max="13530" width="6.109375" style="23" customWidth="1"/>
    <col min="13531" max="13531" width="79.5546875" style="23" customWidth="1"/>
    <col min="13532" max="13535" width="14.6640625" style="23" customWidth="1"/>
    <col min="13536" max="13785" width="9.109375" style="23"/>
    <col min="13786" max="13786" width="6.109375" style="23" customWidth="1"/>
    <col min="13787" max="13787" width="79.5546875" style="23" customWidth="1"/>
    <col min="13788" max="13791" width="14.6640625" style="23" customWidth="1"/>
    <col min="13792" max="14041" width="9.109375" style="23"/>
    <col min="14042" max="14042" width="6.109375" style="23" customWidth="1"/>
    <col min="14043" max="14043" width="79.5546875" style="23" customWidth="1"/>
    <col min="14044" max="14047" width="14.6640625" style="23" customWidth="1"/>
    <col min="14048" max="14297" width="9.109375" style="23"/>
    <col min="14298" max="14298" width="6.109375" style="23" customWidth="1"/>
    <col min="14299" max="14299" width="79.5546875" style="23" customWidth="1"/>
    <col min="14300" max="14303" width="14.6640625" style="23" customWidth="1"/>
    <col min="14304" max="14553" width="9.109375" style="23"/>
    <col min="14554" max="14554" width="6.109375" style="23" customWidth="1"/>
    <col min="14555" max="14555" width="79.5546875" style="23" customWidth="1"/>
    <col min="14556" max="14559" width="14.6640625" style="23" customWidth="1"/>
    <col min="14560" max="14809" width="9.109375" style="23"/>
    <col min="14810" max="14810" width="6.109375" style="23" customWidth="1"/>
    <col min="14811" max="14811" width="79.5546875" style="23" customWidth="1"/>
    <col min="14812" max="14815" width="14.6640625" style="23" customWidth="1"/>
    <col min="14816" max="15065" width="9.109375" style="23"/>
    <col min="15066" max="15066" width="6.109375" style="23" customWidth="1"/>
    <col min="15067" max="15067" width="79.5546875" style="23" customWidth="1"/>
    <col min="15068" max="15071" width="14.6640625" style="23" customWidth="1"/>
    <col min="15072" max="15321" width="9.109375" style="23"/>
    <col min="15322" max="15322" width="6.109375" style="23" customWidth="1"/>
    <col min="15323" max="15323" width="79.5546875" style="23" customWidth="1"/>
    <col min="15324" max="15327" width="14.6640625" style="23" customWidth="1"/>
    <col min="15328" max="15577" width="9.109375" style="23"/>
    <col min="15578" max="15578" width="6.109375" style="23" customWidth="1"/>
    <col min="15579" max="15579" width="79.5546875" style="23" customWidth="1"/>
    <col min="15580" max="15583" width="14.6640625" style="23" customWidth="1"/>
    <col min="15584" max="15833" width="9.109375" style="23"/>
    <col min="15834" max="15834" width="6.109375" style="23" customWidth="1"/>
    <col min="15835" max="15835" width="79.5546875" style="23" customWidth="1"/>
    <col min="15836" max="15839" width="14.6640625" style="23" customWidth="1"/>
    <col min="15840" max="16089" width="9.109375" style="23"/>
    <col min="16090" max="16090" width="6.109375" style="23" customWidth="1"/>
    <col min="16091" max="16091" width="79.5546875" style="23" customWidth="1"/>
    <col min="16092" max="16095" width="14.6640625" style="23" customWidth="1"/>
    <col min="16096" max="16384" width="9.109375" style="23"/>
  </cols>
  <sheetData>
    <row r="1" spans="1:12" x14ac:dyDescent="0.3">
      <c r="A1" s="425" t="s">
        <v>685</v>
      </c>
      <c r="B1" s="425"/>
      <c r="C1" s="425"/>
      <c r="D1" s="425"/>
      <c r="E1" s="425"/>
    </row>
    <row r="2" spans="1:12" x14ac:dyDescent="0.3">
      <c r="A2" s="10"/>
      <c r="B2" s="10"/>
      <c r="C2" s="10"/>
      <c r="D2" s="10"/>
      <c r="E2" s="10"/>
    </row>
    <row r="3" spans="1:12" ht="28.8" customHeight="1" x14ac:dyDescent="0.3">
      <c r="A3" s="426" t="s">
        <v>373</v>
      </c>
      <c r="B3" s="426"/>
      <c r="C3" s="426"/>
      <c r="D3" s="426"/>
      <c r="E3" s="426"/>
      <c r="F3" s="426"/>
      <c r="G3" s="426"/>
      <c r="H3" s="426"/>
      <c r="I3" s="426"/>
      <c r="J3" s="426"/>
      <c r="K3" s="426"/>
      <c r="L3" s="426"/>
    </row>
    <row r="4" spans="1:12" s="24" customFormat="1" x14ac:dyDescent="0.3">
      <c r="A4" s="427" t="s">
        <v>374</v>
      </c>
      <c r="B4" s="429" t="s">
        <v>375</v>
      </c>
      <c r="C4" s="440" t="s">
        <v>346</v>
      </c>
      <c r="D4" s="441"/>
      <c r="E4" s="441"/>
      <c r="F4" s="441"/>
      <c r="G4" s="441"/>
      <c r="H4" s="441"/>
      <c r="I4" s="441"/>
      <c r="J4" s="441"/>
      <c r="K4" s="441"/>
      <c r="L4" s="441"/>
    </row>
    <row r="5" spans="1:12" s="24" customFormat="1" x14ac:dyDescent="0.3">
      <c r="A5" s="428"/>
      <c r="B5" s="430"/>
      <c r="C5" s="25" t="s">
        <v>347</v>
      </c>
      <c r="D5" s="25" t="s">
        <v>348</v>
      </c>
      <c r="E5" s="25" t="s">
        <v>349</v>
      </c>
      <c r="F5" s="25" t="s">
        <v>350</v>
      </c>
      <c r="G5" s="25" t="s">
        <v>351</v>
      </c>
      <c r="H5" s="25" t="s">
        <v>352</v>
      </c>
      <c r="I5" s="25" t="s">
        <v>353</v>
      </c>
      <c r="J5" s="25" t="s">
        <v>354</v>
      </c>
      <c r="K5" s="25" t="s">
        <v>355</v>
      </c>
      <c r="L5" s="25" t="s">
        <v>356</v>
      </c>
    </row>
    <row r="6" spans="1:12" x14ac:dyDescent="0.3">
      <c r="A6" s="431" t="s">
        <v>368</v>
      </c>
      <c r="B6" s="432"/>
      <c r="C6" s="432"/>
      <c r="D6" s="432"/>
      <c r="E6" s="432"/>
      <c r="F6" s="432"/>
      <c r="G6" s="432"/>
    </row>
    <row r="7" spans="1:12" x14ac:dyDescent="0.3">
      <c r="A7" s="433" t="s">
        <v>369</v>
      </c>
      <c r="B7" s="434"/>
      <c r="C7" s="20"/>
      <c r="D7" s="20"/>
      <c r="E7" s="20"/>
      <c r="F7" s="20"/>
      <c r="G7" s="20"/>
      <c r="H7" s="20"/>
      <c r="I7" s="20"/>
      <c r="J7" s="20"/>
      <c r="K7" s="20"/>
      <c r="L7" s="20"/>
    </row>
    <row r="8" spans="1:12" ht="24" x14ac:dyDescent="0.3">
      <c r="A8" s="26">
        <v>1</v>
      </c>
      <c r="B8" s="17" t="s">
        <v>370</v>
      </c>
      <c r="C8" s="186">
        <v>0</v>
      </c>
      <c r="D8" s="186">
        <v>0</v>
      </c>
      <c r="E8" s="186">
        <v>0</v>
      </c>
      <c r="F8" s="186">
        <v>0</v>
      </c>
      <c r="G8" s="186">
        <v>0</v>
      </c>
      <c r="H8" s="186">
        <v>0</v>
      </c>
      <c r="I8" s="186">
        <v>0</v>
      </c>
      <c r="J8" s="186">
        <v>0</v>
      </c>
      <c r="K8" s="186">
        <v>0</v>
      </c>
      <c r="L8" s="186">
        <v>0</v>
      </c>
    </row>
    <row r="9" spans="1:12" x14ac:dyDescent="0.3">
      <c r="A9" s="27">
        <v>2</v>
      </c>
      <c r="B9" s="17" t="s">
        <v>376</v>
      </c>
      <c r="C9" s="28">
        <f>C10+C11</f>
        <v>0</v>
      </c>
      <c r="D9" s="28">
        <f t="shared" ref="D9:L9" si="0">D10+D11</f>
        <v>0</v>
      </c>
      <c r="E9" s="28">
        <f t="shared" si="0"/>
        <v>0</v>
      </c>
      <c r="F9" s="28">
        <f t="shared" si="0"/>
        <v>0</v>
      </c>
      <c r="G9" s="28">
        <f t="shared" si="0"/>
        <v>0</v>
      </c>
      <c r="H9" s="28">
        <f t="shared" si="0"/>
        <v>0</v>
      </c>
      <c r="I9" s="28">
        <f t="shared" si="0"/>
        <v>0</v>
      </c>
      <c r="J9" s="28">
        <f t="shared" si="0"/>
        <v>0</v>
      </c>
      <c r="K9" s="28">
        <f t="shared" si="0"/>
        <v>0</v>
      </c>
      <c r="L9" s="28">
        <f t="shared" si="0"/>
        <v>0</v>
      </c>
    </row>
    <row r="10" spans="1:12" x14ac:dyDescent="0.3">
      <c r="A10" s="27" t="s">
        <v>478</v>
      </c>
      <c r="B10" s="17" t="s">
        <v>377</v>
      </c>
      <c r="C10" s="186">
        <v>0</v>
      </c>
      <c r="D10" s="186">
        <v>0</v>
      </c>
      <c r="E10" s="186">
        <v>0</v>
      </c>
      <c r="F10" s="186">
        <v>0</v>
      </c>
      <c r="G10" s="186">
        <v>0</v>
      </c>
      <c r="H10" s="186">
        <v>0</v>
      </c>
      <c r="I10" s="186">
        <v>0</v>
      </c>
      <c r="J10" s="186">
        <v>0</v>
      </c>
      <c r="K10" s="186">
        <v>0</v>
      </c>
      <c r="L10" s="186">
        <v>0</v>
      </c>
    </row>
    <row r="11" spans="1:12" ht="24" x14ac:dyDescent="0.3">
      <c r="A11" s="27" t="s">
        <v>479</v>
      </c>
      <c r="B11" s="17" t="s">
        <v>378</v>
      </c>
      <c r="C11" s="186">
        <v>0</v>
      </c>
      <c r="D11" s="186">
        <v>0</v>
      </c>
      <c r="E11" s="186">
        <v>0</v>
      </c>
      <c r="F11" s="186">
        <v>0</v>
      </c>
      <c r="G11" s="186">
        <v>0</v>
      </c>
      <c r="H11" s="186">
        <v>0</v>
      </c>
      <c r="I11" s="186">
        <v>0</v>
      </c>
      <c r="J11" s="186">
        <v>0</v>
      </c>
      <c r="K11" s="186">
        <v>0</v>
      </c>
      <c r="L11" s="186">
        <v>0</v>
      </c>
    </row>
    <row r="12" spans="1:12" x14ac:dyDescent="0.3">
      <c r="A12" s="27">
        <v>3</v>
      </c>
      <c r="B12" s="17" t="s">
        <v>379</v>
      </c>
      <c r="C12" s="186">
        <v>0</v>
      </c>
      <c r="D12" s="186">
        <v>0</v>
      </c>
      <c r="E12" s="186">
        <v>0</v>
      </c>
      <c r="F12" s="186">
        <v>0</v>
      </c>
      <c r="G12" s="186">
        <v>0</v>
      </c>
      <c r="H12" s="186">
        <v>0</v>
      </c>
      <c r="I12" s="186">
        <v>0</v>
      </c>
      <c r="J12" s="186">
        <v>0</v>
      </c>
      <c r="K12" s="186">
        <v>0</v>
      </c>
      <c r="L12" s="186">
        <v>0</v>
      </c>
    </row>
    <row r="13" spans="1:12" x14ac:dyDescent="0.3">
      <c r="A13" s="27">
        <v>4</v>
      </c>
      <c r="B13" s="17" t="s">
        <v>371</v>
      </c>
      <c r="C13" s="186">
        <v>0</v>
      </c>
      <c r="D13" s="186">
        <v>0</v>
      </c>
      <c r="E13" s="186">
        <v>0</v>
      </c>
      <c r="F13" s="186">
        <v>0</v>
      </c>
      <c r="G13" s="186">
        <v>0</v>
      </c>
      <c r="H13" s="186">
        <v>0</v>
      </c>
      <c r="I13" s="186">
        <v>0</v>
      </c>
      <c r="J13" s="186">
        <v>0</v>
      </c>
      <c r="K13" s="186">
        <v>0</v>
      </c>
      <c r="L13" s="186">
        <v>0</v>
      </c>
    </row>
    <row r="14" spans="1:12" x14ac:dyDescent="0.3">
      <c r="A14" s="435" t="s">
        <v>380</v>
      </c>
      <c r="B14" s="435"/>
      <c r="C14" s="29">
        <f>C8+C9+C12+C13</f>
        <v>0</v>
      </c>
      <c r="D14" s="29">
        <f t="shared" ref="D14:L14" si="1">D8+D9+D12+D13</f>
        <v>0</v>
      </c>
      <c r="E14" s="29">
        <f t="shared" si="1"/>
        <v>0</v>
      </c>
      <c r="F14" s="29">
        <f t="shared" si="1"/>
        <v>0</v>
      </c>
      <c r="G14" s="29">
        <f t="shared" si="1"/>
        <v>0</v>
      </c>
      <c r="H14" s="29">
        <f t="shared" si="1"/>
        <v>0</v>
      </c>
      <c r="I14" s="29">
        <f t="shared" si="1"/>
        <v>0</v>
      </c>
      <c r="J14" s="29">
        <f t="shared" si="1"/>
        <v>0</v>
      </c>
      <c r="K14" s="29">
        <f t="shared" si="1"/>
        <v>0</v>
      </c>
      <c r="L14" s="29">
        <f t="shared" si="1"/>
        <v>0</v>
      </c>
    </row>
    <row r="15" spans="1:12" x14ac:dyDescent="0.3">
      <c r="A15" s="433" t="s">
        <v>372</v>
      </c>
      <c r="B15" s="434"/>
      <c r="C15" s="29"/>
      <c r="D15" s="29"/>
      <c r="E15" s="29"/>
      <c r="F15" s="29"/>
      <c r="G15" s="29"/>
    </row>
    <row r="16" spans="1:12" ht="24" x14ac:dyDescent="0.3">
      <c r="A16" s="27">
        <v>5</v>
      </c>
      <c r="B16" s="17" t="s">
        <v>381</v>
      </c>
      <c r="C16" s="28">
        <f>C17+C18</f>
        <v>0</v>
      </c>
      <c r="D16" s="28">
        <f t="shared" ref="D16:L16" si="2">D17+D18</f>
        <v>0</v>
      </c>
      <c r="E16" s="28">
        <f t="shared" si="2"/>
        <v>0</v>
      </c>
      <c r="F16" s="28">
        <f t="shared" si="2"/>
        <v>0</v>
      </c>
      <c r="G16" s="28">
        <f t="shared" si="2"/>
        <v>0</v>
      </c>
      <c r="H16" s="28">
        <f t="shared" si="2"/>
        <v>0</v>
      </c>
      <c r="I16" s="28">
        <f t="shared" si="2"/>
        <v>0</v>
      </c>
      <c r="J16" s="28">
        <f t="shared" si="2"/>
        <v>0</v>
      </c>
      <c r="K16" s="28">
        <f t="shared" si="2"/>
        <v>0</v>
      </c>
      <c r="L16" s="28">
        <f t="shared" si="2"/>
        <v>0</v>
      </c>
    </row>
    <row r="17" spans="1:15" x14ac:dyDescent="0.3">
      <c r="A17" s="27">
        <v>5.0999999999999996</v>
      </c>
      <c r="B17" s="13" t="s">
        <v>382</v>
      </c>
      <c r="C17" s="186">
        <v>0</v>
      </c>
      <c r="D17" s="186">
        <v>0</v>
      </c>
      <c r="E17" s="186">
        <v>0</v>
      </c>
      <c r="F17" s="186">
        <v>0</v>
      </c>
      <c r="G17" s="186">
        <v>0</v>
      </c>
      <c r="H17" s="186">
        <v>0</v>
      </c>
      <c r="I17" s="186">
        <v>0</v>
      </c>
      <c r="J17" s="186">
        <v>0</v>
      </c>
      <c r="K17" s="186">
        <v>0</v>
      </c>
      <c r="L17" s="186">
        <v>0</v>
      </c>
      <c r="M17" s="30"/>
      <c r="N17" s="30"/>
      <c r="O17" s="30"/>
    </row>
    <row r="18" spans="1:15" ht="24" x14ac:dyDescent="0.3">
      <c r="A18" s="27">
        <v>5.2</v>
      </c>
      <c r="B18" s="13" t="s">
        <v>383</v>
      </c>
      <c r="C18" s="186">
        <v>0</v>
      </c>
      <c r="D18" s="186">
        <v>0</v>
      </c>
      <c r="E18" s="186">
        <v>0</v>
      </c>
      <c r="F18" s="186">
        <v>0</v>
      </c>
      <c r="G18" s="186">
        <v>0</v>
      </c>
      <c r="H18" s="186">
        <v>0</v>
      </c>
      <c r="I18" s="186">
        <v>0</v>
      </c>
      <c r="J18" s="186">
        <v>0</v>
      </c>
      <c r="K18" s="186">
        <v>0</v>
      </c>
      <c r="L18" s="186">
        <v>0</v>
      </c>
    </row>
    <row r="19" spans="1:15" x14ac:dyDescent="0.3">
      <c r="A19" s="27">
        <v>6</v>
      </c>
      <c r="B19" s="13" t="s">
        <v>480</v>
      </c>
      <c r="C19" s="186">
        <v>0</v>
      </c>
      <c r="D19" s="186">
        <v>0</v>
      </c>
      <c r="E19" s="186">
        <v>0</v>
      </c>
      <c r="F19" s="186">
        <v>0</v>
      </c>
      <c r="G19" s="186">
        <v>0</v>
      </c>
      <c r="H19" s="186">
        <v>0</v>
      </c>
      <c r="I19" s="186">
        <v>0</v>
      </c>
      <c r="J19" s="186">
        <v>0</v>
      </c>
      <c r="K19" s="186">
        <v>0</v>
      </c>
      <c r="L19" s="186">
        <v>0</v>
      </c>
    </row>
    <row r="20" spans="1:15" x14ac:dyDescent="0.3">
      <c r="A20" s="27">
        <v>7</v>
      </c>
      <c r="B20" s="13" t="s">
        <v>68</v>
      </c>
      <c r="C20" s="186">
        <v>0</v>
      </c>
      <c r="D20" s="186">
        <v>0</v>
      </c>
      <c r="E20" s="186">
        <v>0</v>
      </c>
      <c r="F20" s="186">
        <v>0</v>
      </c>
      <c r="G20" s="186">
        <v>0</v>
      </c>
      <c r="H20" s="186">
        <v>0</v>
      </c>
      <c r="I20" s="186">
        <v>0</v>
      </c>
      <c r="J20" s="186">
        <v>0</v>
      </c>
      <c r="K20" s="186">
        <v>0</v>
      </c>
      <c r="L20" s="186">
        <v>0</v>
      </c>
    </row>
    <row r="21" spans="1:15" x14ac:dyDescent="0.3">
      <c r="A21" s="27">
        <v>8</v>
      </c>
      <c r="B21" s="17" t="s">
        <v>481</v>
      </c>
      <c r="C21" s="186">
        <v>0</v>
      </c>
      <c r="D21" s="186">
        <v>0</v>
      </c>
      <c r="E21" s="186">
        <v>0</v>
      </c>
      <c r="F21" s="186">
        <v>0</v>
      </c>
      <c r="G21" s="186">
        <v>0</v>
      </c>
      <c r="H21" s="186">
        <v>0</v>
      </c>
      <c r="I21" s="186">
        <v>0</v>
      </c>
      <c r="J21" s="186">
        <v>0</v>
      </c>
      <c r="K21" s="186">
        <v>0</v>
      </c>
      <c r="L21" s="186">
        <v>0</v>
      </c>
    </row>
    <row r="22" spans="1:15" s="31" customFormat="1" x14ac:dyDescent="0.3">
      <c r="A22" s="436" t="s">
        <v>384</v>
      </c>
      <c r="B22" s="436"/>
      <c r="C22" s="29">
        <f>C16+C21+C19+C20</f>
        <v>0</v>
      </c>
      <c r="D22" s="29">
        <f t="shared" ref="D22:L22" si="3">D16+D21+D19+D20</f>
        <v>0</v>
      </c>
      <c r="E22" s="29">
        <f t="shared" si="3"/>
        <v>0</v>
      </c>
      <c r="F22" s="29">
        <f t="shared" si="3"/>
        <v>0</v>
      </c>
      <c r="G22" s="29">
        <f t="shared" si="3"/>
        <v>0</v>
      </c>
      <c r="H22" s="29">
        <f t="shared" si="3"/>
        <v>0</v>
      </c>
      <c r="I22" s="29">
        <f t="shared" si="3"/>
        <v>0</v>
      </c>
      <c r="J22" s="29">
        <f t="shared" si="3"/>
        <v>0</v>
      </c>
      <c r="K22" s="29">
        <f t="shared" si="3"/>
        <v>0</v>
      </c>
      <c r="L22" s="29">
        <f t="shared" si="3"/>
        <v>0</v>
      </c>
    </row>
    <row r="23" spans="1:15" s="31" customFormat="1" x14ac:dyDescent="0.3">
      <c r="A23" s="436" t="s">
        <v>385</v>
      </c>
      <c r="B23" s="436"/>
      <c r="C23" s="29">
        <f>C14-C22</f>
        <v>0</v>
      </c>
      <c r="D23" s="29">
        <f t="shared" ref="D23:L23" si="4">D14-D22</f>
        <v>0</v>
      </c>
      <c r="E23" s="29">
        <f t="shared" si="4"/>
        <v>0</v>
      </c>
      <c r="F23" s="29">
        <f t="shared" si="4"/>
        <v>0</v>
      </c>
      <c r="G23" s="29">
        <f t="shared" si="4"/>
        <v>0</v>
      </c>
      <c r="H23" s="29">
        <f t="shared" si="4"/>
        <v>0</v>
      </c>
      <c r="I23" s="29">
        <f t="shared" si="4"/>
        <v>0</v>
      </c>
      <c r="J23" s="29">
        <f t="shared" si="4"/>
        <v>0</v>
      </c>
      <c r="K23" s="29">
        <f t="shared" si="4"/>
        <v>0</v>
      </c>
      <c r="L23" s="29">
        <f t="shared" si="4"/>
        <v>0</v>
      </c>
    </row>
    <row r="24" spans="1:15" x14ac:dyDescent="0.3">
      <c r="A24" s="423" t="s">
        <v>386</v>
      </c>
      <c r="B24" s="424"/>
      <c r="C24" s="424"/>
      <c r="D24" s="424"/>
      <c r="E24" s="424"/>
      <c r="F24" s="424"/>
      <c r="G24" s="424"/>
    </row>
    <row r="25" spans="1:15" x14ac:dyDescent="0.3">
      <c r="A25" s="433" t="s">
        <v>387</v>
      </c>
      <c r="B25" s="434"/>
      <c r="C25" s="20"/>
      <c r="D25" s="20"/>
      <c r="E25" s="20"/>
      <c r="F25" s="20"/>
      <c r="G25" s="20"/>
      <c r="H25" s="20"/>
      <c r="I25" s="20"/>
      <c r="J25" s="20"/>
      <c r="K25" s="20"/>
      <c r="L25" s="20"/>
    </row>
    <row r="26" spans="1:15" x14ac:dyDescent="0.3">
      <c r="A26" s="27">
        <v>9</v>
      </c>
      <c r="B26" s="17" t="s">
        <v>388</v>
      </c>
      <c r="C26" s="186">
        <v>0</v>
      </c>
      <c r="D26" s="186">
        <v>0</v>
      </c>
      <c r="E26" s="186">
        <v>0</v>
      </c>
      <c r="F26" s="186">
        <v>0</v>
      </c>
      <c r="G26" s="186">
        <v>0</v>
      </c>
      <c r="H26" s="186">
        <v>0</v>
      </c>
      <c r="I26" s="186">
        <v>0</v>
      </c>
      <c r="J26" s="186">
        <v>0</v>
      </c>
      <c r="K26" s="186">
        <v>0</v>
      </c>
      <c r="L26" s="186">
        <v>0</v>
      </c>
    </row>
    <row r="27" spans="1:15" x14ac:dyDescent="0.3">
      <c r="A27" s="435" t="s">
        <v>389</v>
      </c>
      <c r="B27" s="435"/>
      <c r="C27" s="20">
        <f>C26</f>
        <v>0</v>
      </c>
      <c r="D27" s="20">
        <f t="shared" ref="D27:L27" si="5">D26</f>
        <v>0</v>
      </c>
      <c r="E27" s="20">
        <f t="shared" si="5"/>
        <v>0</v>
      </c>
      <c r="F27" s="20">
        <f t="shared" si="5"/>
        <v>0</v>
      </c>
      <c r="G27" s="20">
        <f t="shared" si="5"/>
        <v>0</v>
      </c>
      <c r="H27" s="20">
        <f t="shared" si="5"/>
        <v>0</v>
      </c>
      <c r="I27" s="20">
        <f t="shared" si="5"/>
        <v>0</v>
      </c>
      <c r="J27" s="20">
        <f t="shared" si="5"/>
        <v>0</v>
      </c>
      <c r="K27" s="20">
        <f t="shared" si="5"/>
        <v>0</v>
      </c>
      <c r="L27" s="20">
        <f t="shared" si="5"/>
        <v>0</v>
      </c>
    </row>
    <row r="28" spans="1:15" ht="20.399999999999999" customHeight="1" x14ac:dyDescent="0.3">
      <c r="A28" s="423" t="s">
        <v>482</v>
      </c>
      <c r="B28" s="437"/>
      <c r="C28" s="20"/>
      <c r="D28" s="20"/>
      <c r="E28" s="20"/>
      <c r="F28" s="20"/>
      <c r="G28" s="20"/>
      <c r="H28" s="20"/>
      <c r="I28" s="20"/>
      <c r="J28" s="20"/>
      <c r="K28" s="20"/>
      <c r="L28" s="20"/>
    </row>
    <row r="29" spans="1:15" x14ac:dyDescent="0.3">
      <c r="A29" s="27">
        <v>10</v>
      </c>
      <c r="B29" s="17" t="s">
        <v>483</v>
      </c>
      <c r="C29" s="186">
        <v>0</v>
      </c>
      <c r="D29" s="186">
        <v>0</v>
      </c>
      <c r="E29" s="186">
        <v>0</v>
      </c>
      <c r="F29" s="186">
        <v>0</v>
      </c>
      <c r="G29" s="186">
        <v>0</v>
      </c>
      <c r="H29" s="186">
        <v>0</v>
      </c>
      <c r="I29" s="186">
        <v>0</v>
      </c>
      <c r="J29" s="186">
        <v>0</v>
      </c>
      <c r="K29" s="186">
        <v>0</v>
      </c>
      <c r="L29" s="186">
        <v>0</v>
      </c>
    </row>
    <row r="30" spans="1:15" x14ac:dyDescent="0.3">
      <c r="A30" s="27">
        <v>11</v>
      </c>
      <c r="B30" s="17" t="s">
        <v>484</v>
      </c>
      <c r="C30" s="186">
        <v>0</v>
      </c>
      <c r="D30" s="186">
        <v>0</v>
      </c>
      <c r="E30" s="186">
        <v>0</v>
      </c>
      <c r="F30" s="186">
        <v>0</v>
      </c>
      <c r="G30" s="186">
        <v>0</v>
      </c>
      <c r="H30" s="186">
        <v>0</v>
      </c>
      <c r="I30" s="186">
        <v>0</v>
      </c>
      <c r="J30" s="186">
        <v>0</v>
      </c>
      <c r="K30" s="186">
        <v>0</v>
      </c>
      <c r="L30" s="186">
        <v>0</v>
      </c>
    </row>
    <row r="31" spans="1:15" x14ac:dyDescent="0.3">
      <c r="A31" s="27">
        <v>12</v>
      </c>
      <c r="B31" s="17" t="s">
        <v>485</v>
      </c>
      <c r="C31" s="186">
        <v>0</v>
      </c>
      <c r="D31" s="186">
        <v>0</v>
      </c>
      <c r="E31" s="186">
        <v>0</v>
      </c>
      <c r="F31" s="186">
        <v>0</v>
      </c>
      <c r="G31" s="186">
        <v>0</v>
      </c>
      <c r="H31" s="186">
        <v>0</v>
      </c>
      <c r="I31" s="186">
        <v>0</v>
      </c>
      <c r="J31" s="186">
        <v>0</v>
      </c>
      <c r="K31" s="186">
        <v>0</v>
      </c>
      <c r="L31" s="186">
        <v>0</v>
      </c>
    </row>
    <row r="32" spans="1:15" x14ac:dyDescent="0.3">
      <c r="A32" s="27">
        <v>13</v>
      </c>
      <c r="B32" s="17" t="s">
        <v>686</v>
      </c>
      <c r="C32" s="186"/>
      <c r="D32" s="186"/>
      <c r="E32" s="186"/>
      <c r="F32" s="186"/>
      <c r="G32" s="186"/>
      <c r="H32" s="186"/>
      <c r="I32" s="186"/>
      <c r="J32" s="186"/>
      <c r="K32" s="186"/>
      <c r="L32" s="186"/>
    </row>
    <row r="33" spans="1:12" ht="48" x14ac:dyDescent="0.3">
      <c r="A33" s="27">
        <v>14</v>
      </c>
      <c r="B33" s="17" t="s">
        <v>687</v>
      </c>
      <c r="C33" s="186"/>
      <c r="D33" s="186"/>
      <c r="E33" s="186"/>
      <c r="F33" s="186"/>
      <c r="G33" s="186"/>
      <c r="H33" s="186"/>
      <c r="I33" s="186"/>
      <c r="J33" s="186"/>
      <c r="K33" s="186"/>
      <c r="L33" s="186"/>
    </row>
    <row r="34" spans="1:12" x14ac:dyDescent="0.3">
      <c r="A34" s="27">
        <v>15</v>
      </c>
      <c r="B34" s="17" t="s">
        <v>244</v>
      </c>
      <c r="C34" s="186"/>
      <c r="D34" s="186"/>
      <c r="E34" s="186"/>
      <c r="F34" s="186"/>
      <c r="G34" s="186"/>
      <c r="H34" s="186"/>
      <c r="I34" s="186"/>
      <c r="J34" s="186"/>
      <c r="K34" s="186"/>
      <c r="L34" s="186"/>
    </row>
    <row r="35" spans="1:12" ht="24" x14ac:dyDescent="0.3">
      <c r="A35" s="27">
        <v>16</v>
      </c>
      <c r="B35" s="17" t="s">
        <v>390</v>
      </c>
      <c r="C35" s="186">
        <v>0</v>
      </c>
      <c r="D35" s="186">
        <v>0</v>
      </c>
      <c r="E35" s="186">
        <v>0</v>
      </c>
      <c r="F35" s="186">
        <v>0</v>
      </c>
      <c r="G35" s="186">
        <v>0</v>
      </c>
      <c r="H35" s="186">
        <v>0</v>
      </c>
      <c r="I35" s="186">
        <v>0</v>
      </c>
      <c r="J35" s="186">
        <v>0</v>
      </c>
      <c r="K35" s="186">
        <v>0</v>
      </c>
      <c r="L35" s="186">
        <v>0</v>
      </c>
    </row>
    <row r="36" spans="1:12" x14ac:dyDescent="0.3">
      <c r="A36" s="435" t="s">
        <v>391</v>
      </c>
      <c r="B36" s="435"/>
      <c r="C36" s="29">
        <f>SUM(C29:C35)</f>
        <v>0</v>
      </c>
      <c r="D36" s="29">
        <f>SUM(D29:D35)</f>
        <v>0</v>
      </c>
      <c r="E36" s="29">
        <f t="shared" ref="E36:L36" si="6">SUM(E29:E35)</f>
        <v>0</v>
      </c>
      <c r="F36" s="29">
        <f t="shared" si="6"/>
        <v>0</v>
      </c>
      <c r="G36" s="29">
        <f t="shared" si="6"/>
        <v>0</v>
      </c>
      <c r="H36" s="29">
        <f t="shared" si="6"/>
        <v>0</v>
      </c>
      <c r="I36" s="29">
        <f t="shared" si="6"/>
        <v>0</v>
      </c>
      <c r="J36" s="29">
        <f t="shared" si="6"/>
        <v>0</v>
      </c>
      <c r="K36" s="29">
        <f t="shared" si="6"/>
        <v>0</v>
      </c>
      <c r="L36" s="29">
        <f t="shared" si="6"/>
        <v>0</v>
      </c>
    </row>
    <row r="37" spans="1:12" x14ac:dyDescent="0.3">
      <c r="A37" s="435" t="s">
        <v>392</v>
      </c>
      <c r="B37" s="435"/>
      <c r="C37" s="29">
        <f>C27-C36</f>
        <v>0</v>
      </c>
      <c r="D37" s="29">
        <f t="shared" ref="D37:L37" si="7">D27-D36</f>
        <v>0</v>
      </c>
      <c r="E37" s="29">
        <f t="shared" si="7"/>
        <v>0</v>
      </c>
      <c r="F37" s="29">
        <f t="shared" si="7"/>
        <v>0</v>
      </c>
      <c r="G37" s="29">
        <f t="shared" si="7"/>
        <v>0</v>
      </c>
      <c r="H37" s="29">
        <f t="shared" si="7"/>
        <v>0</v>
      </c>
      <c r="I37" s="29">
        <f t="shared" si="7"/>
        <v>0</v>
      </c>
      <c r="J37" s="29">
        <f t="shared" si="7"/>
        <v>0</v>
      </c>
      <c r="K37" s="29">
        <f t="shared" si="7"/>
        <v>0</v>
      </c>
      <c r="L37" s="29">
        <f t="shared" si="7"/>
        <v>0</v>
      </c>
    </row>
    <row r="38" spans="1:12" x14ac:dyDescent="0.3">
      <c r="A38" s="435" t="s">
        <v>393</v>
      </c>
      <c r="B38" s="435"/>
      <c r="C38" s="29">
        <f>C37+C23</f>
        <v>0</v>
      </c>
      <c r="D38" s="29">
        <f t="shared" ref="D38:L38" si="8">D37+D23</f>
        <v>0</v>
      </c>
      <c r="E38" s="29">
        <f t="shared" si="8"/>
        <v>0</v>
      </c>
      <c r="F38" s="29">
        <f t="shared" si="8"/>
        <v>0</v>
      </c>
      <c r="G38" s="29">
        <f t="shared" si="8"/>
        <v>0</v>
      </c>
      <c r="H38" s="29">
        <f t="shared" si="8"/>
        <v>0</v>
      </c>
      <c r="I38" s="29">
        <f t="shared" si="8"/>
        <v>0</v>
      </c>
      <c r="J38" s="29">
        <f t="shared" si="8"/>
        <v>0</v>
      </c>
      <c r="K38" s="29">
        <f t="shared" si="8"/>
        <v>0</v>
      </c>
      <c r="L38" s="29">
        <f t="shared" si="8"/>
        <v>0</v>
      </c>
    </row>
    <row r="39" spans="1:12" x14ac:dyDescent="0.3">
      <c r="A39" s="423" t="s">
        <v>486</v>
      </c>
      <c r="B39" s="438"/>
      <c r="C39" s="438"/>
      <c r="D39" s="438"/>
      <c r="E39" s="438"/>
      <c r="F39" s="438"/>
      <c r="G39" s="438"/>
    </row>
    <row r="40" spans="1:12" x14ac:dyDescent="0.3">
      <c r="A40" s="27"/>
      <c r="B40" s="15" t="s">
        <v>487</v>
      </c>
      <c r="C40" s="29"/>
      <c r="D40" s="29"/>
      <c r="E40" s="29"/>
      <c r="F40" s="29"/>
      <c r="G40" s="29"/>
    </row>
    <row r="41" spans="1:12" ht="24.6" customHeight="1" x14ac:dyDescent="0.3">
      <c r="A41" s="32">
        <v>17</v>
      </c>
      <c r="B41" s="87" t="s">
        <v>394</v>
      </c>
      <c r="C41" s="14">
        <f>C42+C45+C48+C54+C57+C60+C51</f>
        <v>0</v>
      </c>
      <c r="D41" s="14">
        <f t="shared" ref="D41:L41" si="9">D42+D45+D48+D54+D57+D60+D51</f>
        <v>0</v>
      </c>
      <c r="E41" s="14">
        <f t="shared" si="9"/>
        <v>0</v>
      </c>
      <c r="F41" s="14">
        <f t="shared" si="9"/>
        <v>0</v>
      </c>
      <c r="G41" s="14">
        <f t="shared" si="9"/>
        <v>0</v>
      </c>
      <c r="H41" s="14">
        <f t="shared" si="9"/>
        <v>0</v>
      </c>
      <c r="I41" s="14">
        <f t="shared" si="9"/>
        <v>0</v>
      </c>
      <c r="J41" s="14">
        <f t="shared" si="9"/>
        <v>0</v>
      </c>
      <c r="K41" s="14">
        <f t="shared" si="9"/>
        <v>0</v>
      </c>
      <c r="L41" s="14">
        <f t="shared" si="9"/>
        <v>0</v>
      </c>
    </row>
    <row r="42" spans="1:12" x14ac:dyDescent="0.3">
      <c r="A42" s="32">
        <v>17.100000000000001</v>
      </c>
      <c r="B42" s="87" t="s">
        <v>357</v>
      </c>
      <c r="C42" s="33">
        <f>C43+C44</f>
        <v>0</v>
      </c>
      <c r="D42" s="33">
        <f t="shared" ref="D42:L42" si="10">D43+D44</f>
        <v>0</v>
      </c>
      <c r="E42" s="33">
        <f t="shared" si="10"/>
        <v>0</v>
      </c>
      <c r="F42" s="33">
        <f t="shared" si="10"/>
        <v>0</v>
      </c>
      <c r="G42" s="33">
        <f t="shared" si="10"/>
        <v>0</v>
      </c>
      <c r="H42" s="33">
        <f t="shared" si="10"/>
        <v>0</v>
      </c>
      <c r="I42" s="33">
        <f t="shared" si="10"/>
        <v>0</v>
      </c>
      <c r="J42" s="33">
        <f t="shared" si="10"/>
        <v>0</v>
      </c>
      <c r="K42" s="33">
        <f t="shared" si="10"/>
        <v>0</v>
      </c>
      <c r="L42" s="33">
        <f t="shared" si="10"/>
        <v>0</v>
      </c>
    </row>
    <row r="43" spans="1:12" x14ac:dyDescent="0.3">
      <c r="A43" s="32"/>
      <c r="B43" s="88" t="s">
        <v>395</v>
      </c>
      <c r="C43" s="186">
        <v>0</v>
      </c>
      <c r="D43" s="186">
        <v>0</v>
      </c>
      <c r="E43" s="186">
        <v>0</v>
      </c>
      <c r="F43" s="186">
        <v>0</v>
      </c>
      <c r="G43" s="186">
        <v>0</v>
      </c>
      <c r="H43" s="186">
        <v>0</v>
      </c>
      <c r="I43" s="186">
        <v>0</v>
      </c>
      <c r="J43" s="186">
        <v>0</v>
      </c>
      <c r="K43" s="186">
        <v>0</v>
      </c>
      <c r="L43" s="186">
        <v>0</v>
      </c>
    </row>
    <row r="44" spans="1:12" x14ac:dyDescent="0.3">
      <c r="A44" s="32"/>
      <c r="B44" s="88" t="s">
        <v>396</v>
      </c>
      <c r="C44" s="186">
        <v>0</v>
      </c>
      <c r="D44" s="186">
        <v>0</v>
      </c>
      <c r="E44" s="186">
        <v>0</v>
      </c>
      <c r="F44" s="186">
        <v>0</v>
      </c>
      <c r="G44" s="186">
        <v>0</v>
      </c>
      <c r="H44" s="186">
        <v>0</v>
      </c>
      <c r="I44" s="186">
        <v>0</v>
      </c>
      <c r="J44" s="186">
        <v>0</v>
      </c>
      <c r="K44" s="186">
        <v>0</v>
      </c>
      <c r="L44" s="186">
        <v>0</v>
      </c>
    </row>
    <row r="45" spans="1:12" x14ac:dyDescent="0.3">
      <c r="A45" s="32">
        <v>17.2</v>
      </c>
      <c r="B45" s="87" t="s">
        <v>358</v>
      </c>
      <c r="C45" s="33">
        <f>C46+C47</f>
        <v>0</v>
      </c>
      <c r="D45" s="33">
        <f>D46+D47</f>
        <v>0</v>
      </c>
      <c r="E45" s="33">
        <f t="shared" ref="E45:L45" si="11">E46+E47</f>
        <v>0</v>
      </c>
      <c r="F45" s="33">
        <f t="shared" si="11"/>
        <v>0</v>
      </c>
      <c r="G45" s="33">
        <f t="shared" si="11"/>
        <v>0</v>
      </c>
      <c r="H45" s="33">
        <f t="shared" si="11"/>
        <v>0</v>
      </c>
      <c r="I45" s="33">
        <f t="shared" si="11"/>
        <v>0</v>
      </c>
      <c r="J45" s="33">
        <f t="shared" si="11"/>
        <v>0</v>
      </c>
      <c r="K45" s="33">
        <f t="shared" si="11"/>
        <v>0</v>
      </c>
      <c r="L45" s="33">
        <f t="shared" si="11"/>
        <v>0</v>
      </c>
    </row>
    <row r="46" spans="1:12" x14ac:dyDescent="0.3">
      <c r="A46" s="32"/>
      <c r="B46" s="88" t="s">
        <v>397</v>
      </c>
      <c r="C46" s="186">
        <v>0</v>
      </c>
      <c r="D46" s="186">
        <v>0</v>
      </c>
      <c r="E46" s="186">
        <v>0</v>
      </c>
      <c r="F46" s="186">
        <v>0</v>
      </c>
      <c r="G46" s="186">
        <v>0</v>
      </c>
      <c r="H46" s="186">
        <v>0</v>
      </c>
      <c r="I46" s="186">
        <v>0</v>
      </c>
      <c r="J46" s="186">
        <v>0</v>
      </c>
      <c r="K46" s="186">
        <v>0</v>
      </c>
      <c r="L46" s="186">
        <v>0</v>
      </c>
    </row>
    <row r="47" spans="1:12" x14ac:dyDescent="0.3">
      <c r="A47" s="32"/>
      <c r="B47" s="88" t="s">
        <v>398</v>
      </c>
      <c r="C47" s="186">
        <v>0</v>
      </c>
      <c r="D47" s="186">
        <v>0</v>
      </c>
      <c r="E47" s="186">
        <v>0</v>
      </c>
      <c r="F47" s="186">
        <v>0</v>
      </c>
      <c r="G47" s="186">
        <v>0</v>
      </c>
      <c r="H47" s="186">
        <v>0</v>
      </c>
      <c r="I47" s="186">
        <v>0</v>
      </c>
      <c r="J47" s="186">
        <v>0</v>
      </c>
      <c r="K47" s="186">
        <v>0</v>
      </c>
      <c r="L47" s="186">
        <v>0</v>
      </c>
    </row>
    <row r="48" spans="1:12" x14ac:dyDescent="0.3">
      <c r="A48" s="32" t="s">
        <v>688</v>
      </c>
      <c r="B48" s="87" t="s">
        <v>359</v>
      </c>
      <c r="C48" s="33">
        <f>C49+C50</f>
        <v>0</v>
      </c>
      <c r="D48" s="33">
        <f t="shared" ref="D48:L48" si="12">D49+D50</f>
        <v>0</v>
      </c>
      <c r="E48" s="33">
        <f t="shared" si="12"/>
        <v>0</v>
      </c>
      <c r="F48" s="33">
        <f t="shared" si="12"/>
        <v>0</v>
      </c>
      <c r="G48" s="33">
        <f t="shared" si="12"/>
        <v>0</v>
      </c>
      <c r="H48" s="33">
        <f t="shared" si="12"/>
        <v>0</v>
      </c>
      <c r="I48" s="33">
        <f t="shared" si="12"/>
        <v>0</v>
      </c>
      <c r="J48" s="33">
        <f t="shared" si="12"/>
        <v>0</v>
      </c>
      <c r="K48" s="33">
        <f t="shared" si="12"/>
        <v>0</v>
      </c>
      <c r="L48" s="33">
        <f t="shared" si="12"/>
        <v>0</v>
      </c>
    </row>
    <row r="49" spans="1:12" x14ac:dyDescent="0.3">
      <c r="A49" s="32"/>
      <c r="B49" s="88" t="s">
        <v>399</v>
      </c>
      <c r="C49" s="186">
        <v>0</v>
      </c>
      <c r="D49" s="186">
        <v>0</v>
      </c>
      <c r="E49" s="186">
        <v>0</v>
      </c>
      <c r="F49" s="186">
        <v>0</v>
      </c>
      <c r="G49" s="186">
        <v>0</v>
      </c>
      <c r="H49" s="186">
        <v>0</v>
      </c>
      <c r="I49" s="186">
        <v>0</v>
      </c>
      <c r="J49" s="186">
        <v>0</v>
      </c>
      <c r="K49" s="186">
        <v>0</v>
      </c>
      <c r="L49" s="186">
        <v>0</v>
      </c>
    </row>
    <row r="50" spans="1:12" x14ac:dyDescent="0.3">
      <c r="A50" s="32"/>
      <c r="B50" s="88" t="s">
        <v>400</v>
      </c>
      <c r="C50" s="186">
        <v>0</v>
      </c>
      <c r="D50" s="186">
        <v>0</v>
      </c>
      <c r="E50" s="186">
        <v>0</v>
      </c>
      <c r="F50" s="186">
        <v>0</v>
      </c>
      <c r="G50" s="186">
        <v>0</v>
      </c>
      <c r="H50" s="186">
        <v>0</v>
      </c>
      <c r="I50" s="186">
        <v>0</v>
      </c>
      <c r="J50" s="186">
        <v>0</v>
      </c>
      <c r="K50" s="186">
        <v>0</v>
      </c>
      <c r="L50" s="186">
        <v>0</v>
      </c>
    </row>
    <row r="51" spans="1:12" x14ac:dyDescent="0.3">
      <c r="A51" s="32" t="s">
        <v>689</v>
      </c>
      <c r="B51" s="87" t="s">
        <v>497</v>
      </c>
      <c r="C51" s="33">
        <f>C52+C53</f>
        <v>0</v>
      </c>
      <c r="D51" s="33">
        <f t="shared" ref="D51:L51" si="13">D52+D53</f>
        <v>0</v>
      </c>
      <c r="E51" s="33">
        <f t="shared" si="13"/>
        <v>0</v>
      </c>
      <c r="F51" s="33">
        <f t="shared" si="13"/>
        <v>0</v>
      </c>
      <c r="G51" s="33">
        <f t="shared" si="13"/>
        <v>0</v>
      </c>
      <c r="H51" s="33">
        <f t="shared" si="13"/>
        <v>0</v>
      </c>
      <c r="I51" s="33">
        <f t="shared" si="13"/>
        <v>0</v>
      </c>
      <c r="J51" s="33">
        <f t="shared" si="13"/>
        <v>0</v>
      </c>
      <c r="K51" s="33">
        <f t="shared" si="13"/>
        <v>0</v>
      </c>
      <c r="L51" s="33">
        <f t="shared" si="13"/>
        <v>0</v>
      </c>
    </row>
    <row r="52" spans="1:12" x14ac:dyDescent="0.3">
      <c r="A52" s="32"/>
      <c r="B52" s="88" t="s">
        <v>498</v>
      </c>
      <c r="C52" s="186">
        <v>0</v>
      </c>
      <c r="D52" s="186">
        <v>0</v>
      </c>
      <c r="E52" s="186">
        <v>0</v>
      </c>
      <c r="F52" s="186">
        <v>0</v>
      </c>
      <c r="G52" s="186">
        <v>0</v>
      </c>
      <c r="H52" s="186">
        <v>0</v>
      </c>
      <c r="I52" s="186">
        <v>0</v>
      </c>
      <c r="J52" s="186">
        <v>0</v>
      </c>
      <c r="K52" s="186">
        <v>0</v>
      </c>
      <c r="L52" s="186">
        <v>0</v>
      </c>
    </row>
    <row r="53" spans="1:12" x14ac:dyDescent="0.3">
      <c r="A53" s="32"/>
      <c r="B53" s="88" t="s">
        <v>499</v>
      </c>
      <c r="C53" s="186">
        <v>0</v>
      </c>
      <c r="D53" s="186">
        <v>0</v>
      </c>
      <c r="E53" s="186">
        <v>0</v>
      </c>
      <c r="F53" s="186">
        <v>0</v>
      </c>
      <c r="G53" s="186">
        <v>0</v>
      </c>
      <c r="H53" s="186">
        <v>0</v>
      </c>
      <c r="I53" s="186">
        <v>0</v>
      </c>
      <c r="J53" s="186">
        <v>0</v>
      </c>
      <c r="K53" s="186">
        <v>0</v>
      </c>
      <c r="L53" s="186">
        <v>0</v>
      </c>
    </row>
    <row r="54" spans="1:12" ht="24" x14ac:dyDescent="0.3">
      <c r="A54" s="32" t="s">
        <v>690</v>
      </c>
      <c r="B54" s="87" t="s">
        <v>401</v>
      </c>
      <c r="C54" s="33">
        <f>C55+C56</f>
        <v>0</v>
      </c>
      <c r="D54" s="33">
        <f t="shared" ref="D54:L54" si="14">D55+D56</f>
        <v>0</v>
      </c>
      <c r="E54" s="33">
        <f t="shared" si="14"/>
        <v>0</v>
      </c>
      <c r="F54" s="33">
        <f t="shared" si="14"/>
        <v>0</v>
      </c>
      <c r="G54" s="33">
        <f t="shared" si="14"/>
        <v>0</v>
      </c>
      <c r="H54" s="33">
        <f t="shared" si="14"/>
        <v>0</v>
      </c>
      <c r="I54" s="33">
        <f t="shared" si="14"/>
        <v>0</v>
      </c>
      <c r="J54" s="33">
        <f t="shared" si="14"/>
        <v>0</v>
      </c>
      <c r="K54" s="33">
        <f t="shared" si="14"/>
        <v>0</v>
      </c>
      <c r="L54" s="33">
        <f t="shared" si="14"/>
        <v>0</v>
      </c>
    </row>
    <row r="55" spans="1:12" ht="24" x14ac:dyDescent="0.3">
      <c r="A55" s="32"/>
      <c r="B55" s="88" t="s">
        <v>402</v>
      </c>
      <c r="C55" s="186">
        <v>0</v>
      </c>
      <c r="D55" s="186">
        <v>0</v>
      </c>
      <c r="E55" s="186">
        <v>0</v>
      </c>
      <c r="F55" s="186">
        <v>0</v>
      </c>
      <c r="G55" s="186">
        <v>0</v>
      </c>
      <c r="H55" s="186">
        <v>0</v>
      </c>
      <c r="I55" s="186">
        <v>0</v>
      </c>
      <c r="J55" s="186">
        <v>0</v>
      </c>
      <c r="K55" s="186">
        <v>0</v>
      </c>
      <c r="L55" s="186">
        <v>0</v>
      </c>
    </row>
    <row r="56" spans="1:12" ht="24" x14ac:dyDescent="0.3">
      <c r="A56" s="32"/>
      <c r="B56" s="88" t="s">
        <v>403</v>
      </c>
      <c r="C56" s="186">
        <v>0</v>
      </c>
      <c r="D56" s="186">
        <v>0</v>
      </c>
      <c r="E56" s="186">
        <v>0</v>
      </c>
      <c r="F56" s="186">
        <v>0</v>
      </c>
      <c r="G56" s="186">
        <v>0</v>
      </c>
      <c r="H56" s="186">
        <v>0</v>
      </c>
      <c r="I56" s="186">
        <v>0</v>
      </c>
      <c r="J56" s="186">
        <v>0</v>
      </c>
      <c r="K56" s="186">
        <v>0</v>
      </c>
      <c r="L56" s="186">
        <v>0</v>
      </c>
    </row>
    <row r="57" spans="1:12" x14ac:dyDescent="0.3">
      <c r="A57" s="32" t="s">
        <v>691</v>
      </c>
      <c r="B57" s="87" t="s">
        <v>404</v>
      </c>
      <c r="C57" s="33">
        <f>C58+C59</f>
        <v>0</v>
      </c>
      <c r="D57" s="33">
        <f t="shared" ref="D57:L57" si="15">D58+D59</f>
        <v>0</v>
      </c>
      <c r="E57" s="33">
        <f t="shared" si="15"/>
        <v>0</v>
      </c>
      <c r="F57" s="33">
        <f t="shared" si="15"/>
        <v>0</v>
      </c>
      <c r="G57" s="33">
        <f t="shared" si="15"/>
        <v>0</v>
      </c>
      <c r="H57" s="33">
        <f t="shared" si="15"/>
        <v>0</v>
      </c>
      <c r="I57" s="33">
        <f t="shared" si="15"/>
        <v>0</v>
      </c>
      <c r="J57" s="33">
        <f t="shared" si="15"/>
        <v>0</v>
      </c>
      <c r="K57" s="33">
        <f t="shared" si="15"/>
        <v>0</v>
      </c>
      <c r="L57" s="33">
        <f t="shared" si="15"/>
        <v>0</v>
      </c>
    </row>
    <row r="58" spans="1:12" x14ac:dyDescent="0.3">
      <c r="A58" s="32"/>
      <c r="B58" s="88" t="s">
        <v>405</v>
      </c>
      <c r="C58" s="186">
        <v>0</v>
      </c>
      <c r="D58" s="186">
        <v>0</v>
      </c>
      <c r="E58" s="186">
        <v>0</v>
      </c>
      <c r="F58" s="186">
        <v>0</v>
      </c>
      <c r="G58" s="186">
        <v>0</v>
      </c>
      <c r="H58" s="186">
        <v>0</v>
      </c>
      <c r="I58" s="186">
        <v>0</v>
      </c>
      <c r="J58" s="186">
        <v>0</v>
      </c>
      <c r="K58" s="186">
        <v>0</v>
      </c>
      <c r="L58" s="186">
        <v>0</v>
      </c>
    </row>
    <row r="59" spans="1:12" x14ac:dyDescent="0.3">
      <c r="A59" s="32"/>
      <c r="B59" s="88" t="s">
        <v>406</v>
      </c>
      <c r="C59" s="186">
        <v>0</v>
      </c>
      <c r="D59" s="186">
        <v>0</v>
      </c>
      <c r="E59" s="186">
        <v>0</v>
      </c>
      <c r="F59" s="186">
        <v>0</v>
      </c>
      <c r="G59" s="186">
        <v>0</v>
      </c>
      <c r="H59" s="186">
        <v>0</v>
      </c>
      <c r="I59" s="186">
        <v>0</v>
      </c>
      <c r="J59" s="186">
        <v>0</v>
      </c>
      <c r="K59" s="186">
        <v>0</v>
      </c>
      <c r="L59" s="186">
        <v>0</v>
      </c>
    </row>
    <row r="60" spans="1:12" s="31" customFormat="1" x14ac:dyDescent="0.3">
      <c r="A60" s="34">
        <v>17.7</v>
      </c>
      <c r="B60" s="87" t="s">
        <v>70</v>
      </c>
      <c r="C60" s="21">
        <f>C61+C62</f>
        <v>0</v>
      </c>
      <c r="D60" s="21">
        <f t="shared" ref="D60:L60" si="16">D61+D62</f>
        <v>0</v>
      </c>
      <c r="E60" s="21">
        <f t="shared" si="16"/>
        <v>0</v>
      </c>
      <c r="F60" s="21">
        <f t="shared" si="16"/>
        <v>0</v>
      </c>
      <c r="G60" s="21">
        <f t="shared" si="16"/>
        <v>0</v>
      </c>
      <c r="H60" s="21">
        <f t="shared" si="16"/>
        <v>0</v>
      </c>
      <c r="I60" s="21">
        <f t="shared" si="16"/>
        <v>0</v>
      </c>
      <c r="J60" s="21">
        <f t="shared" si="16"/>
        <v>0</v>
      </c>
      <c r="K60" s="21">
        <f t="shared" si="16"/>
        <v>0</v>
      </c>
      <c r="L60" s="21">
        <f t="shared" si="16"/>
        <v>0</v>
      </c>
    </row>
    <row r="61" spans="1:12" x14ac:dyDescent="0.3">
      <c r="A61" s="27"/>
      <c r="B61" s="17" t="s">
        <v>407</v>
      </c>
      <c r="C61" s="186"/>
      <c r="D61" s="186">
        <v>0</v>
      </c>
      <c r="E61" s="186">
        <v>0</v>
      </c>
      <c r="F61" s="186">
        <v>0</v>
      </c>
      <c r="G61" s="186">
        <v>0</v>
      </c>
      <c r="H61" s="186">
        <v>0</v>
      </c>
      <c r="I61" s="186">
        <v>0</v>
      </c>
      <c r="J61" s="186">
        <v>0</v>
      </c>
      <c r="K61" s="186">
        <v>0</v>
      </c>
      <c r="L61" s="186">
        <v>0</v>
      </c>
    </row>
    <row r="62" spans="1:12" x14ac:dyDescent="0.3">
      <c r="A62" s="27"/>
      <c r="B62" s="17" t="s">
        <v>408</v>
      </c>
      <c r="C62" s="186">
        <v>0</v>
      </c>
      <c r="D62" s="186">
        <v>0</v>
      </c>
      <c r="E62" s="186">
        <v>0</v>
      </c>
      <c r="F62" s="186">
        <v>0</v>
      </c>
      <c r="G62" s="186">
        <v>0</v>
      </c>
      <c r="H62" s="186">
        <v>0</v>
      </c>
      <c r="I62" s="186">
        <v>0</v>
      </c>
      <c r="J62" s="186">
        <v>0</v>
      </c>
      <c r="K62" s="186">
        <v>0</v>
      </c>
      <c r="L62" s="186">
        <v>0</v>
      </c>
    </row>
    <row r="63" spans="1:12" x14ac:dyDescent="0.3">
      <c r="A63" s="27">
        <v>18</v>
      </c>
      <c r="B63" s="89" t="s">
        <v>409</v>
      </c>
      <c r="C63" s="14">
        <f>C64+C65+C66+C67</f>
        <v>0</v>
      </c>
      <c r="D63" s="14">
        <f t="shared" ref="D63:L63" si="17">D64+D65+D66+D67</f>
        <v>0</v>
      </c>
      <c r="E63" s="14">
        <f t="shared" si="17"/>
        <v>0</v>
      </c>
      <c r="F63" s="14">
        <f t="shared" si="17"/>
        <v>0</v>
      </c>
      <c r="G63" s="14">
        <f t="shared" si="17"/>
        <v>0</v>
      </c>
      <c r="H63" s="14">
        <f t="shared" si="17"/>
        <v>0</v>
      </c>
      <c r="I63" s="14">
        <f t="shared" si="17"/>
        <v>0</v>
      </c>
      <c r="J63" s="14">
        <f t="shared" si="17"/>
        <v>0</v>
      </c>
      <c r="K63" s="14">
        <f t="shared" si="17"/>
        <v>0</v>
      </c>
      <c r="L63" s="14">
        <f t="shared" si="17"/>
        <v>0</v>
      </c>
    </row>
    <row r="64" spans="1:12" x14ac:dyDescent="0.3">
      <c r="A64" s="27" t="s">
        <v>692</v>
      </c>
      <c r="B64" s="16" t="s">
        <v>410</v>
      </c>
      <c r="C64" s="186">
        <v>0</v>
      </c>
      <c r="D64" s="186">
        <v>0</v>
      </c>
      <c r="E64" s="186">
        <v>0</v>
      </c>
      <c r="F64" s="186">
        <v>0</v>
      </c>
      <c r="G64" s="186">
        <v>0</v>
      </c>
      <c r="H64" s="186">
        <v>0</v>
      </c>
      <c r="I64" s="186">
        <v>0</v>
      </c>
      <c r="J64" s="186">
        <v>0</v>
      </c>
      <c r="K64" s="186">
        <v>0</v>
      </c>
      <c r="L64" s="186">
        <v>0</v>
      </c>
    </row>
    <row r="65" spans="1:12" ht="24" x14ac:dyDescent="0.3">
      <c r="A65" s="27" t="s">
        <v>693</v>
      </c>
      <c r="B65" s="16" t="s">
        <v>411</v>
      </c>
      <c r="C65" s="186">
        <v>0</v>
      </c>
      <c r="D65" s="186">
        <v>0</v>
      </c>
      <c r="E65" s="186">
        <v>0</v>
      </c>
      <c r="F65" s="186">
        <v>0</v>
      </c>
      <c r="G65" s="186">
        <v>0</v>
      </c>
      <c r="H65" s="186">
        <v>0</v>
      </c>
      <c r="I65" s="186">
        <v>0</v>
      </c>
      <c r="J65" s="186">
        <v>0</v>
      </c>
      <c r="K65" s="186">
        <v>0</v>
      </c>
      <c r="L65" s="186">
        <v>0</v>
      </c>
    </row>
    <row r="66" spans="1:12" x14ac:dyDescent="0.3">
      <c r="A66" s="27" t="s">
        <v>694</v>
      </c>
      <c r="B66" s="16" t="s">
        <v>412</v>
      </c>
      <c r="C66" s="186">
        <v>0</v>
      </c>
      <c r="D66" s="186">
        <v>0</v>
      </c>
      <c r="E66" s="186">
        <v>0</v>
      </c>
      <c r="F66" s="186">
        <v>0</v>
      </c>
      <c r="G66" s="186">
        <v>0</v>
      </c>
      <c r="H66" s="186">
        <v>0</v>
      </c>
      <c r="I66" s="186">
        <v>0</v>
      </c>
      <c r="J66" s="186">
        <v>0</v>
      </c>
      <c r="K66" s="186">
        <v>0</v>
      </c>
      <c r="L66" s="186">
        <v>0</v>
      </c>
    </row>
    <row r="67" spans="1:12" x14ac:dyDescent="0.3">
      <c r="A67" s="27" t="s">
        <v>695</v>
      </c>
      <c r="B67" s="16" t="s">
        <v>488</v>
      </c>
      <c r="C67" s="186">
        <v>0</v>
      </c>
      <c r="D67" s="186">
        <v>0</v>
      </c>
      <c r="E67" s="186">
        <v>0</v>
      </c>
      <c r="F67" s="186">
        <v>0</v>
      </c>
      <c r="G67" s="186">
        <v>0</v>
      </c>
      <c r="H67" s="186">
        <v>0</v>
      </c>
      <c r="I67" s="186">
        <v>0</v>
      </c>
      <c r="J67" s="186">
        <v>0</v>
      </c>
      <c r="K67" s="186">
        <v>0</v>
      </c>
      <c r="L67" s="186">
        <v>0</v>
      </c>
    </row>
    <row r="68" spans="1:12" s="31" customFormat="1" ht="21.6" customHeight="1" x14ac:dyDescent="0.3">
      <c r="A68" s="435" t="s">
        <v>489</v>
      </c>
      <c r="B68" s="435"/>
      <c r="C68" s="29">
        <f>C63+C41</f>
        <v>0</v>
      </c>
      <c r="D68" s="29">
        <f t="shared" ref="D68:L68" si="18">D63+D41</f>
        <v>0</v>
      </c>
      <c r="E68" s="29">
        <f t="shared" si="18"/>
        <v>0</v>
      </c>
      <c r="F68" s="29">
        <f t="shared" si="18"/>
        <v>0</v>
      </c>
      <c r="G68" s="29">
        <f t="shared" si="18"/>
        <v>0</v>
      </c>
      <c r="H68" s="29">
        <f t="shared" si="18"/>
        <v>0</v>
      </c>
      <c r="I68" s="29">
        <f t="shared" si="18"/>
        <v>0</v>
      </c>
      <c r="J68" s="29">
        <f t="shared" si="18"/>
        <v>0</v>
      </c>
      <c r="K68" s="29">
        <f t="shared" si="18"/>
        <v>0</v>
      </c>
      <c r="L68" s="29">
        <f t="shared" si="18"/>
        <v>0</v>
      </c>
    </row>
    <row r="69" spans="1:12" x14ac:dyDescent="0.3">
      <c r="A69" s="27"/>
      <c r="B69" s="15" t="s">
        <v>490</v>
      </c>
      <c r="C69" s="20"/>
      <c r="D69" s="20"/>
      <c r="E69" s="20"/>
      <c r="F69" s="20"/>
      <c r="G69" s="20"/>
      <c r="H69" s="20"/>
      <c r="I69" s="20"/>
      <c r="J69" s="20"/>
      <c r="K69" s="20"/>
      <c r="L69" s="20"/>
    </row>
    <row r="70" spans="1:12" x14ac:dyDescent="0.3">
      <c r="A70" s="27"/>
      <c r="B70" s="89" t="s">
        <v>491</v>
      </c>
      <c r="C70" s="29">
        <f>C71+C74+C77+C80+C83+C84+C85</f>
        <v>0</v>
      </c>
      <c r="D70" s="29">
        <f t="shared" ref="D70:L70" si="19">D71+D74+D77+D80+D83+D84+D85</f>
        <v>0</v>
      </c>
      <c r="E70" s="29">
        <f t="shared" si="19"/>
        <v>0</v>
      </c>
      <c r="F70" s="29">
        <f t="shared" si="19"/>
        <v>0</v>
      </c>
      <c r="G70" s="29">
        <f t="shared" si="19"/>
        <v>0</v>
      </c>
      <c r="H70" s="29">
        <f t="shared" si="19"/>
        <v>0</v>
      </c>
      <c r="I70" s="29">
        <f t="shared" si="19"/>
        <v>0</v>
      </c>
      <c r="J70" s="29">
        <f t="shared" si="19"/>
        <v>0</v>
      </c>
      <c r="K70" s="29">
        <f t="shared" si="19"/>
        <v>0</v>
      </c>
      <c r="L70" s="29">
        <f t="shared" si="19"/>
        <v>0</v>
      </c>
    </row>
    <row r="71" spans="1:12" s="31" customFormat="1" ht="24" x14ac:dyDescent="0.3">
      <c r="A71" s="34">
        <v>19</v>
      </c>
      <c r="B71" s="35" t="s">
        <v>360</v>
      </c>
      <c r="C71" s="21">
        <f>C72+C73</f>
        <v>0</v>
      </c>
      <c r="D71" s="21">
        <f t="shared" ref="D71:L71" si="20">D72+D73</f>
        <v>0</v>
      </c>
      <c r="E71" s="21">
        <f t="shared" si="20"/>
        <v>0</v>
      </c>
      <c r="F71" s="21">
        <f t="shared" si="20"/>
        <v>0</v>
      </c>
      <c r="G71" s="21">
        <f t="shared" si="20"/>
        <v>0</v>
      </c>
      <c r="H71" s="21">
        <f t="shared" si="20"/>
        <v>0</v>
      </c>
      <c r="I71" s="21">
        <f t="shared" si="20"/>
        <v>0</v>
      </c>
      <c r="J71" s="21">
        <f t="shared" si="20"/>
        <v>0</v>
      </c>
      <c r="K71" s="21">
        <f t="shared" si="20"/>
        <v>0</v>
      </c>
      <c r="L71" s="21">
        <f t="shared" si="20"/>
        <v>0</v>
      </c>
    </row>
    <row r="72" spans="1:12" ht="24" x14ac:dyDescent="0.3">
      <c r="A72" s="27"/>
      <c r="B72" s="16" t="s">
        <v>413</v>
      </c>
      <c r="C72" s="186">
        <v>0</v>
      </c>
      <c r="D72" s="186">
        <v>0</v>
      </c>
      <c r="E72" s="186">
        <v>0</v>
      </c>
      <c r="F72" s="186">
        <v>0</v>
      </c>
      <c r="G72" s="186">
        <v>0</v>
      </c>
      <c r="H72" s="186">
        <v>0</v>
      </c>
      <c r="I72" s="186">
        <v>0</v>
      </c>
      <c r="J72" s="186">
        <v>0</v>
      </c>
      <c r="K72" s="186">
        <v>0</v>
      </c>
      <c r="L72" s="186">
        <v>0</v>
      </c>
    </row>
    <row r="73" spans="1:12" ht="24" x14ac:dyDescent="0.3">
      <c r="A73" s="27"/>
      <c r="B73" s="16" t="s">
        <v>414</v>
      </c>
      <c r="C73" s="186">
        <v>0</v>
      </c>
      <c r="D73" s="186">
        <v>0</v>
      </c>
      <c r="E73" s="186">
        <v>0</v>
      </c>
      <c r="F73" s="186">
        <v>0</v>
      </c>
      <c r="G73" s="186">
        <v>0</v>
      </c>
      <c r="H73" s="186">
        <v>0</v>
      </c>
      <c r="I73" s="186">
        <v>0</v>
      </c>
      <c r="J73" s="186">
        <v>0</v>
      </c>
      <c r="K73" s="186">
        <v>0</v>
      </c>
      <c r="L73" s="186">
        <v>0</v>
      </c>
    </row>
    <row r="74" spans="1:12" s="31" customFormat="1" x14ac:dyDescent="0.3">
      <c r="A74" s="34">
        <v>20</v>
      </c>
      <c r="B74" s="35" t="s">
        <v>59</v>
      </c>
      <c r="C74" s="21">
        <f>C75+C76</f>
        <v>0</v>
      </c>
      <c r="D74" s="21">
        <f t="shared" ref="D74:L74" si="21">D75+D76</f>
        <v>0</v>
      </c>
      <c r="E74" s="21">
        <f t="shared" si="21"/>
        <v>0</v>
      </c>
      <c r="F74" s="21">
        <f t="shared" si="21"/>
        <v>0</v>
      </c>
      <c r="G74" s="21">
        <f t="shared" si="21"/>
        <v>0</v>
      </c>
      <c r="H74" s="21">
        <f t="shared" si="21"/>
        <v>0</v>
      </c>
      <c r="I74" s="21">
        <f t="shared" si="21"/>
        <v>0</v>
      </c>
      <c r="J74" s="21">
        <f t="shared" si="21"/>
        <v>0</v>
      </c>
      <c r="K74" s="21">
        <f t="shared" si="21"/>
        <v>0</v>
      </c>
      <c r="L74" s="21">
        <f t="shared" si="21"/>
        <v>0</v>
      </c>
    </row>
    <row r="75" spans="1:12" x14ac:dyDescent="0.3">
      <c r="A75" s="27"/>
      <c r="B75" s="16" t="s">
        <v>415</v>
      </c>
      <c r="C75" s="186"/>
      <c r="D75" s="186"/>
      <c r="E75" s="186"/>
      <c r="F75" s="186"/>
      <c r="G75" s="186"/>
      <c r="H75" s="186"/>
      <c r="I75" s="186"/>
      <c r="J75" s="186"/>
      <c r="K75" s="186"/>
      <c r="L75" s="186"/>
    </row>
    <row r="76" spans="1:12" x14ac:dyDescent="0.3">
      <c r="A76" s="27"/>
      <c r="B76" s="16" t="s">
        <v>416</v>
      </c>
      <c r="C76" s="186"/>
      <c r="D76" s="186"/>
      <c r="E76" s="186"/>
      <c r="F76" s="186"/>
      <c r="G76" s="186"/>
      <c r="H76" s="186"/>
      <c r="I76" s="186"/>
      <c r="J76" s="186"/>
      <c r="K76" s="186"/>
      <c r="L76" s="186"/>
    </row>
    <row r="77" spans="1:12" s="31" customFormat="1" x14ac:dyDescent="0.3">
      <c r="A77" s="34">
        <v>21</v>
      </c>
      <c r="B77" s="35" t="s">
        <v>492</v>
      </c>
      <c r="C77" s="21">
        <f>C78+C79</f>
        <v>0</v>
      </c>
      <c r="D77" s="21">
        <f t="shared" ref="D77:L77" si="22">D78+D79</f>
        <v>0</v>
      </c>
      <c r="E77" s="21">
        <f t="shared" si="22"/>
        <v>0</v>
      </c>
      <c r="F77" s="21">
        <f t="shared" si="22"/>
        <v>0</v>
      </c>
      <c r="G77" s="21">
        <f t="shared" si="22"/>
        <v>0</v>
      </c>
      <c r="H77" s="21">
        <f t="shared" si="22"/>
        <v>0</v>
      </c>
      <c r="I77" s="21">
        <f t="shared" si="22"/>
        <v>0</v>
      </c>
      <c r="J77" s="21">
        <f t="shared" si="22"/>
        <v>0</v>
      </c>
      <c r="K77" s="21">
        <f t="shared" si="22"/>
        <v>0</v>
      </c>
      <c r="L77" s="21">
        <f t="shared" si="22"/>
        <v>0</v>
      </c>
    </row>
    <row r="78" spans="1:12" x14ac:dyDescent="0.3">
      <c r="A78" s="27"/>
      <c r="B78" s="16" t="s">
        <v>493</v>
      </c>
      <c r="C78" s="186">
        <v>0</v>
      </c>
      <c r="D78" s="186">
        <v>0</v>
      </c>
      <c r="E78" s="186">
        <v>0</v>
      </c>
      <c r="F78" s="186">
        <v>0</v>
      </c>
      <c r="G78" s="186">
        <v>0</v>
      </c>
      <c r="H78" s="186">
        <v>0</v>
      </c>
      <c r="I78" s="186">
        <v>0</v>
      </c>
      <c r="J78" s="186">
        <v>0</v>
      </c>
      <c r="K78" s="186">
        <v>0</v>
      </c>
      <c r="L78" s="186">
        <v>0</v>
      </c>
    </row>
    <row r="79" spans="1:12" x14ac:dyDescent="0.3">
      <c r="A79" s="27"/>
      <c r="B79" s="16" t="s">
        <v>494</v>
      </c>
      <c r="C79" s="186">
        <v>0</v>
      </c>
      <c r="D79" s="186">
        <v>0</v>
      </c>
      <c r="E79" s="186">
        <v>0</v>
      </c>
      <c r="F79" s="186">
        <v>0</v>
      </c>
      <c r="G79" s="186">
        <v>0</v>
      </c>
      <c r="H79" s="186">
        <v>0</v>
      </c>
      <c r="I79" s="186">
        <v>0</v>
      </c>
      <c r="J79" s="186">
        <v>0</v>
      </c>
      <c r="K79" s="186">
        <v>0</v>
      </c>
      <c r="L79" s="186">
        <v>0</v>
      </c>
    </row>
    <row r="80" spans="1:12" s="31" customFormat="1" x14ac:dyDescent="0.3">
      <c r="A80" s="34">
        <v>22</v>
      </c>
      <c r="B80" s="35" t="s">
        <v>361</v>
      </c>
      <c r="C80" s="21">
        <f>C81+C82</f>
        <v>0</v>
      </c>
      <c r="D80" s="21">
        <f t="shared" ref="D80:L80" si="23">D81+D82</f>
        <v>0</v>
      </c>
      <c r="E80" s="21">
        <f t="shared" si="23"/>
        <v>0</v>
      </c>
      <c r="F80" s="21">
        <f t="shared" si="23"/>
        <v>0</v>
      </c>
      <c r="G80" s="21">
        <f t="shared" si="23"/>
        <v>0</v>
      </c>
      <c r="H80" s="21">
        <f t="shared" si="23"/>
        <v>0</v>
      </c>
      <c r="I80" s="21">
        <f t="shared" si="23"/>
        <v>0</v>
      </c>
      <c r="J80" s="21">
        <f t="shared" si="23"/>
        <v>0</v>
      </c>
      <c r="K80" s="21">
        <f t="shared" si="23"/>
        <v>0</v>
      </c>
      <c r="L80" s="21">
        <f t="shared" si="23"/>
        <v>0</v>
      </c>
    </row>
    <row r="81" spans="1:12" x14ac:dyDescent="0.3">
      <c r="A81" s="27"/>
      <c r="B81" s="16" t="s">
        <v>417</v>
      </c>
      <c r="C81" s="186">
        <v>0</v>
      </c>
      <c r="D81" s="186">
        <v>0</v>
      </c>
      <c r="E81" s="186">
        <v>0</v>
      </c>
      <c r="F81" s="186">
        <v>0</v>
      </c>
      <c r="G81" s="186">
        <v>0</v>
      </c>
      <c r="H81" s="186">
        <v>0</v>
      </c>
      <c r="I81" s="186">
        <v>0</v>
      </c>
      <c r="J81" s="186">
        <v>0</v>
      </c>
      <c r="K81" s="186">
        <v>0</v>
      </c>
      <c r="L81" s="186">
        <v>0</v>
      </c>
    </row>
    <row r="82" spans="1:12" x14ac:dyDescent="0.3">
      <c r="A82" s="27"/>
      <c r="B82" s="16" t="s">
        <v>418</v>
      </c>
      <c r="C82" s="186">
        <v>0</v>
      </c>
      <c r="D82" s="186">
        <v>0</v>
      </c>
      <c r="E82" s="186">
        <v>0</v>
      </c>
      <c r="F82" s="186">
        <v>0</v>
      </c>
      <c r="G82" s="186">
        <v>0</v>
      </c>
      <c r="H82" s="186">
        <v>0</v>
      </c>
      <c r="I82" s="186">
        <v>0</v>
      </c>
      <c r="J82" s="186">
        <v>0</v>
      </c>
      <c r="K82" s="186">
        <v>0</v>
      </c>
      <c r="L82" s="186">
        <v>0</v>
      </c>
    </row>
    <row r="83" spans="1:12" s="31" customFormat="1" x14ac:dyDescent="0.3">
      <c r="A83" s="34">
        <v>23</v>
      </c>
      <c r="B83" s="35" t="s">
        <v>419</v>
      </c>
      <c r="C83" s="186">
        <v>0</v>
      </c>
      <c r="D83" s="186">
        <v>0</v>
      </c>
      <c r="E83" s="186">
        <v>0</v>
      </c>
      <c r="F83" s="186">
        <v>0</v>
      </c>
      <c r="G83" s="186">
        <v>0</v>
      </c>
      <c r="H83" s="186">
        <v>0</v>
      </c>
      <c r="I83" s="186">
        <v>0</v>
      </c>
      <c r="J83" s="186">
        <v>0</v>
      </c>
      <c r="K83" s="186">
        <v>0</v>
      </c>
      <c r="L83" s="186">
        <v>0</v>
      </c>
    </row>
    <row r="84" spans="1:12" s="31" customFormat="1" x14ac:dyDescent="0.3">
      <c r="A84" s="34">
        <v>24</v>
      </c>
      <c r="B84" s="35" t="s">
        <v>363</v>
      </c>
      <c r="C84" s="186">
        <v>0</v>
      </c>
      <c r="D84" s="186">
        <v>0</v>
      </c>
      <c r="E84" s="186">
        <v>0</v>
      </c>
      <c r="F84" s="186">
        <v>0</v>
      </c>
      <c r="G84" s="186">
        <v>0</v>
      </c>
      <c r="H84" s="186">
        <v>0</v>
      </c>
      <c r="I84" s="186">
        <v>0</v>
      </c>
      <c r="J84" s="186">
        <v>0</v>
      </c>
      <c r="K84" s="186">
        <v>0</v>
      </c>
      <c r="L84" s="186">
        <v>0</v>
      </c>
    </row>
    <row r="85" spans="1:12" s="31" customFormat="1" ht="30.6" customHeight="1" x14ac:dyDescent="0.3">
      <c r="A85" s="34">
        <v>25</v>
      </c>
      <c r="B85" s="35" t="s">
        <v>420</v>
      </c>
      <c r="C85" s="21">
        <f>C86+C87</f>
        <v>0</v>
      </c>
      <c r="D85" s="21">
        <f t="shared" ref="D85:L85" si="24">D86+D87</f>
        <v>0</v>
      </c>
      <c r="E85" s="21">
        <f t="shared" si="24"/>
        <v>0</v>
      </c>
      <c r="F85" s="21">
        <f t="shared" si="24"/>
        <v>0</v>
      </c>
      <c r="G85" s="21">
        <f t="shared" si="24"/>
        <v>0</v>
      </c>
      <c r="H85" s="21">
        <f t="shared" si="24"/>
        <v>0</v>
      </c>
      <c r="I85" s="21">
        <f t="shared" si="24"/>
        <v>0</v>
      </c>
      <c r="J85" s="21">
        <f t="shared" si="24"/>
        <v>0</v>
      </c>
      <c r="K85" s="21">
        <f t="shared" si="24"/>
        <v>0</v>
      </c>
      <c r="L85" s="21">
        <f t="shared" si="24"/>
        <v>0</v>
      </c>
    </row>
    <row r="86" spans="1:12" x14ac:dyDescent="0.3">
      <c r="A86" s="27"/>
      <c r="B86" s="16" t="s">
        <v>421</v>
      </c>
      <c r="C86" s="186">
        <v>0</v>
      </c>
      <c r="D86" s="186">
        <v>0</v>
      </c>
      <c r="E86" s="186">
        <v>0</v>
      </c>
      <c r="F86" s="186">
        <v>0</v>
      </c>
      <c r="G86" s="186">
        <v>0</v>
      </c>
      <c r="H86" s="186">
        <v>0</v>
      </c>
      <c r="I86" s="186">
        <v>0</v>
      </c>
      <c r="J86" s="186">
        <v>0</v>
      </c>
      <c r="K86" s="186">
        <v>0</v>
      </c>
      <c r="L86" s="186">
        <v>0</v>
      </c>
    </row>
    <row r="87" spans="1:12" x14ac:dyDescent="0.3">
      <c r="A87" s="27"/>
      <c r="B87" s="16" t="s">
        <v>422</v>
      </c>
      <c r="C87" s="186">
        <v>0</v>
      </c>
      <c r="D87" s="186">
        <v>0</v>
      </c>
      <c r="E87" s="186">
        <v>0</v>
      </c>
      <c r="F87" s="186">
        <v>0</v>
      </c>
      <c r="G87" s="186">
        <v>0</v>
      </c>
      <c r="H87" s="186">
        <v>0</v>
      </c>
      <c r="I87" s="186">
        <v>0</v>
      </c>
      <c r="J87" s="186">
        <v>0</v>
      </c>
      <c r="K87" s="186">
        <v>0</v>
      </c>
      <c r="L87" s="186">
        <v>0</v>
      </c>
    </row>
    <row r="88" spans="1:12" x14ac:dyDescent="0.3">
      <c r="A88" s="27"/>
      <c r="B88" s="15" t="s">
        <v>423</v>
      </c>
      <c r="C88" s="29">
        <f>C89+C93</f>
        <v>0</v>
      </c>
      <c r="D88" s="29">
        <f t="shared" ref="D88:L88" si="25">D89+D93</f>
        <v>0</v>
      </c>
      <c r="E88" s="29">
        <f t="shared" si="25"/>
        <v>0</v>
      </c>
      <c r="F88" s="29">
        <f t="shared" si="25"/>
        <v>0</v>
      </c>
      <c r="G88" s="29">
        <f t="shared" si="25"/>
        <v>0</v>
      </c>
      <c r="H88" s="29">
        <f t="shared" si="25"/>
        <v>0</v>
      </c>
      <c r="I88" s="29">
        <f t="shared" si="25"/>
        <v>0</v>
      </c>
      <c r="J88" s="29">
        <f t="shared" si="25"/>
        <v>0</v>
      </c>
      <c r="K88" s="29">
        <f t="shared" si="25"/>
        <v>0</v>
      </c>
      <c r="L88" s="29">
        <f t="shared" si="25"/>
        <v>0</v>
      </c>
    </row>
    <row r="89" spans="1:12" x14ac:dyDescent="0.3">
      <c r="A89" s="27">
        <v>26</v>
      </c>
      <c r="B89" s="35" t="s">
        <v>424</v>
      </c>
      <c r="C89" s="29">
        <f>SUM(C90:C92)</f>
        <v>0</v>
      </c>
      <c r="D89" s="29">
        <f t="shared" ref="D89:L89" si="26">SUM(D90:D92)</f>
        <v>0</v>
      </c>
      <c r="E89" s="29">
        <f t="shared" si="26"/>
        <v>0</v>
      </c>
      <c r="F89" s="29">
        <f t="shared" si="26"/>
        <v>0</v>
      </c>
      <c r="G89" s="29">
        <f t="shared" si="26"/>
        <v>0</v>
      </c>
      <c r="H89" s="29">
        <f t="shared" si="26"/>
        <v>0</v>
      </c>
      <c r="I89" s="29">
        <f t="shared" si="26"/>
        <v>0</v>
      </c>
      <c r="J89" s="29">
        <f t="shared" si="26"/>
        <v>0</v>
      </c>
      <c r="K89" s="29">
        <f t="shared" si="26"/>
        <v>0</v>
      </c>
      <c r="L89" s="29">
        <f t="shared" si="26"/>
        <v>0</v>
      </c>
    </row>
    <row r="90" spans="1:12" x14ac:dyDescent="0.3">
      <c r="A90" s="27"/>
      <c r="B90" s="17" t="s">
        <v>425</v>
      </c>
      <c r="C90" s="186">
        <v>0</v>
      </c>
      <c r="D90" s="186">
        <v>0</v>
      </c>
      <c r="E90" s="186">
        <v>0</v>
      </c>
      <c r="F90" s="186">
        <v>0</v>
      </c>
      <c r="G90" s="186">
        <v>0</v>
      </c>
      <c r="H90" s="186">
        <v>0</v>
      </c>
      <c r="I90" s="186">
        <v>0</v>
      </c>
      <c r="J90" s="186">
        <v>0</v>
      </c>
      <c r="K90" s="186">
        <v>0</v>
      </c>
      <c r="L90" s="186">
        <v>0</v>
      </c>
    </row>
    <row r="91" spans="1:12" ht="24" x14ac:dyDescent="0.3">
      <c r="A91" s="27"/>
      <c r="B91" s="17" t="s">
        <v>426</v>
      </c>
      <c r="C91" s="186">
        <v>0</v>
      </c>
      <c r="D91" s="186">
        <v>0</v>
      </c>
      <c r="E91" s="186">
        <v>0</v>
      </c>
      <c r="F91" s="186">
        <v>0</v>
      </c>
      <c r="G91" s="186">
        <v>0</v>
      </c>
      <c r="H91" s="186">
        <v>0</v>
      </c>
      <c r="I91" s="186">
        <v>0</v>
      </c>
      <c r="J91" s="186">
        <v>0</v>
      </c>
      <c r="K91" s="186">
        <v>0</v>
      </c>
      <c r="L91" s="186">
        <v>0</v>
      </c>
    </row>
    <row r="92" spans="1:12" x14ac:dyDescent="0.3">
      <c r="A92" s="27"/>
      <c r="B92" s="17" t="s">
        <v>427</v>
      </c>
      <c r="C92" s="186">
        <v>0</v>
      </c>
      <c r="D92" s="186">
        <v>0</v>
      </c>
      <c r="E92" s="186">
        <v>0</v>
      </c>
      <c r="F92" s="186">
        <v>0</v>
      </c>
      <c r="G92" s="186">
        <v>0</v>
      </c>
      <c r="H92" s="186">
        <v>0</v>
      </c>
      <c r="I92" s="186">
        <v>0</v>
      </c>
      <c r="J92" s="186">
        <v>0</v>
      </c>
      <c r="K92" s="186">
        <v>0</v>
      </c>
      <c r="L92" s="186">
        <v>0</v>
      </c>
    </row>
    <row r="93" spans="1:12" s="31" customFormat="1" x14ac:dyDescent="0.3">
      <c r="A93" s="34">
        <v>27</v>
      </c>
      <c r="B93" s="35" t="s">
        <v>495</v>
      </c>
      <c r="C93" s="186">
        <v>0</v>
      </c>
      <c r="D93" s="186">
        <v>0</v>
      </c>
      <c r="E93" s="186">
        <v>0</v>
      </c>
      <c r="F93" s="186">
        <v>0</v>
      </c>
      <c r="G93" s="186">
        <v>0</v>
      </c>
      <c r="H93" s="186">
        <v>0</v>
      </c>
      <c r="I93" s="186">
        <v>0</v>
      </c>
      <c r="J93" s="186">
        <v>0</v>
      </c>
      <c r="K93" s="186">
        <v>0</v>
      </c>
      <c r="L93" s="186">
        <v>0</v>
      </c>
    </row>
    <row r="94" spans="1:12" x14ac:dyDescent="0.3">
      <c r="A94" s="436" t="s">
        <v>428</v>
      </c>
      <c r="B94" s="436"/>
      <c r="C94" s="29">
        <f>C70+C88</f>
        <v>0</v>
      </c>
      <c r="D94" s="29">
        <f t="shared" ref="D94:L94" si="27">D70+D88</f>
        <v>0</v>
      </c>
      <c r="E94" s="29">
        <f t="shared" si="27"/>
        <v>0</v>
      </c>
      <c r="F94" s="29">
        <f t="shared" si="27"/>
        <v>0</v>
      </c>
      <c r="G94" s="29">
        <f t="shared" si="27"/>
        <v>0</v>
      </c>
      <c r="H94" s="29">
        <f t="shared" si="27"/>
        <v>0</v>
      </c>
      <c r="I94" s="29">
        <f t="shared" si="27"/>
        <v>0</v>
      </c>
      <c r="J94" s="29">
        <f t="shared" si="27"/>
        <v>0</v>
      </c>
      <c r="K94" s="29">
        <f t="shared" si="27"/>
        <v>0</v>
      </c>
      <c r="L94" s="29">
        <f t="shared" si="27"/>
        <v>0</v>
      </c>
    </row>
    <row r="95" spans="1:12" x14ac:dyDescent="0.3">
      <c r="A95" s="436" t="s">
        <v>496</v>
      </c>
      <c r="B95" s="436"/>
      <c r="C95" s="29">
        <f>C68-C94</f>
        <v>0</v>
      </c>
      <c r="D95" s="29">
        <f t="shared" ref="D95:L95" si="28">D68-D94</f>
        <v>0</v>
      </c>
      <c r="E95" s="29">
        <f t="shared" si="28"/>
        <v>0</v>
      </c>
      <c r="F95" s="29">
        <f t="shared" si="28"/>
        <v>0</v>
      </c>
      <c r="G95" s="29">
        <f t="shared" si="28"/>
        <v>0</v>
      </c>
      <c r="H95" s="29">
        <f t="shared" si="28"/>
        <v>0</v>
      </c>
      <c r="I95" s="29">
        <f t="shared" si="28"/>
        <v>0</v>
      </c>
      <c r="J95" s="29">
        <f t="shared" si="28"/>
        <v>0</v>
      </c>
      <c r="K95" s="29">
        <f t="shared" si="28"/>
        <v>0</v>
      </c>
      <c r="L95" s="29">
        <f t="shared" si="28"/>
        <v>0</v>
      </c>
    </row>
    <row r="96" spans="1:12" ht="25.5" customHeight="1" x14ac:dyDescent="0.3">
      <c r="A96" s="436" t="s">
        <v>429</v>
      </c>
      <c r="B96" s="436"/>
      <c r="C96" s="29">
        <f t="shared" ref="C96:L96" si="29">C38+C95</f>
        <v>0</v>
      </c>
      <c r="D96" s="29">
        <f t="shared" si="29"/>
        <v>0</v>
      </c>
      <c r="E96" s="29">
        <f t="shared" si="29"/>
        <v>0</v>
      </c>
      <c r="F96" s="29">
        <f t="shared" si="29"/>
        <v>0</v>
      </c>
      <c r="G96" s="29">
        <f t="shared" si="29"/>
        <v>0</v>
      </c>
      <c r="H96" s="29">
        <f t="shared" si="29"/>
        <v>0</v>
      </c>
      <c r="I96" s="29">
        <f t="shared" si="29"/>
        <v>0</v>
      </c>
      <c r="J96" s="29">
        <f t="shared" si="29"/>
        <v>0</v>
      </c>
      <c r="K96" s="29">
        <f t="shared" si="29"/>
        <v>0</v>
      </c>
      <c r="L96" s="29">
        <f t="shared" si="29"/>
        <v>0</v>
      </c>
    </row>
    <row r="97" spans="1:12" x14ac:dyDescent="0.3">
      <c r="A97" s="27">
        <v>28</v>
      </c>
      <c r="B97" s="17" t="s">
        <v>364</v>
      </c>
      <c r="C97" s="186">
        <v>0</v>
      </c>
      <c r="D97" s="186">
        <v>0</v>
      </c>
      <c r="E97" s="186">
        <v>0</v>
      </c>
      <c r="F97" s="186">
        <v>0</v>
      </c>
      <c r="G97" s="186">
        <v>0</v>
      </c>
      <c r="H97" s="186">
        <v>0</v>
      </c>
      <c r="I97" s="186">
        <v>0</v>
      </c>
      <c r="J97" s="186">
        <v>0</v>
      </c>
      <c r="K97" s="186">
        <v>0</v>
      </c>
      <c r="L97" s="186">
        <v>0</v>
      </c>
    </row>
    <row r="98" spans="1:12" x14ac:dyDescent="0.3">
      <c r="A98" s="27">
        <v>29</v>
      </c>
      <c r="B98" s="17" t="s">
        <v>365</v>
      </c>
      <c r="C98" s="186">
        <v>0</v>
      </c>
      <c r="D98" s="186">
        <v>0</v>
      </c>
      <c r="E98" s="186">
        <v>0</v>
      </c>
      <c r="F98" s="186">
        <v>0</v>
      </c>
      <c r="G98" s="186">
        <v>0</v>
      </c>
      <c r="H98" s="186">
        <v>0</v>
      </c>
      <c r="I98" s="186">
        <v>0</v>
      </c>
      <c r="J98" s="186">
        <v>0</v>
      </c>
      <c r="K98" s="186">
        <v>0</v>
      </c>
      <c r="L98" s="186">
        <v>0</v>
      </c>
    </row>
    <row r="99" spans="1:12" x14ac:dyDescent="0.3">
      <c r="A99" s="27">
        <v>30</v>
      </c>
      <c r="B99" s="17" t="s">
        <v>430</v>
      </c>
      <c r="C99" s="186">
        <v>0</v>
      </c>
      <c r="D99" s="186">
        <v>0</v>
      </c>
      <c r="E99" s="186">
        <v>0</v>
      </c>
      <c r="F99" s="186">
        <v>0</v>
      </c>
      <c r="G99" s="186">
        <v>0</v>
      </c>
      <c r="H99" s="186">
        <v>0</v>
      </c>
      <c r="I99" s="186">
        <v>0</v>
      </c>
      <c r="J99" s="186">
        <v>0</v>
      </c>
      <c r="K99" s="186">
        <v>0</v>
      </c>
      <c r="L99" s="186">
        <v>0</v>
      </c>
    </row>
    <row r="100" spans="1:12" x14ac:dyDescent="0.3">
      <c r="A100" s="27">
        <v>31</v>
      </c>
      <c r="B100" s="17" t="s">
        <v>431</v>
      </c>
      <c r="C100" s="186">
        <v>0</v>
      </c>
      <c r="D100" s="186">
        <v>0</v>
      </c>
      <c r="E100" s="186">
        <v>0</v>
      </c>
      <c r="F100" s="186">
        <v>0</v>
      </c>
      <c r="G100" s="186">
        <v>0</v>
      </c>
      <c r="H100" s="186">
        <v>0</v>
      </c>
      <c r="I100" s="186">
        <v>0</v>
      </c>
      <c r="J100" s="186">
        <v>0</v>
      </c>
      <c r="K100" s="186">
        <v>0</v>
      </c>
      <c r="L100" s="186">
        <v>0</v>
      </c>
    </row>
    <row r="101" spans="1:12" x14ac:dyDescent="0.3">
      <c r="A101" s="27">
        <v>32</v>
      </c>
      <c r="B101" s="17" t="s">
        <v>432</v>
      </c>
      <c r="C101" s="186"/>
      <c r="D101" s="186"/>
      <c r="E101" s="186"/>
      <c r="F101" s="186"/>
      <c r="G101" s="186"/>
      <c r="H101" s="186"/>
      <c r="I101" s="186"/>
      <c r="J101" s="186"/>
      <c r="K101" s="186"/>
      <c r="L101" s="186"/>
    </row>
    <row r="102" spans="1:12" x14ac:dyDescent="0.3">
      <c r="A102" s="436" t="s">
        <v>433</v>
      </c>
      <c r="B102" s="436"/>
      <c r="C102" s="29">
        <f>C97-C98+C99+C100+C101</f>
        <v>0</v>
      </c>
      <c r="D102" s="29">
        <f t="shared" ref="D102:L102" si="30">D97-D98+D99+D100+D101</f>
        <v>0</v>
      </c>
      <c r="E102" s="29">
        <f t="shared" si="30"/>
        <v>0</v>
      </c>
      <c r="F102" s="29">
        <f t="shared" si="30"/>
        <v>0</v>
      </c>
      <c r="G102" s="29">
        <f t="shared" si="30"/>
        <v>0</v>
      </c>
      <c r="H102" s="29">
        <f t="shared" si="30"/>
        <v>0</v>
      </c>
      <c r="I102" s="29">
        <f t="shared" si="30"/>
        <v>0</v>
      </c>
      <c r="J102" s="29">
        <f t="shared" si="30"/>
        <v>0</v>
      </c>
      <c r="K102" s="29">
        <f t="shared" si="30"/>
        <v>0</v>
      </c>
      <c r="L102" s="29">
        <f t="shared" si="30"/>
        <v>0</v>
      </c>
    </row>
    <row r="103" spans="1:12" x14ac:dyDescent="0.3">
      <c r="A103" s="436" t="s">
        <v>393</v>
      </c>
      <c r="B103" s="436"/>
      <c r="C103" s="29">
        <f t="shared" ref="C103:L103" si="31">C38</f>
        <v>0</v>
      </c>
      <c r="D103" s="29">
        <f t="shared" si="31"/>
        <v>0</v>
      </c>
      <c r="E103" s="29">
        <f t="shared" si="31"/>
        <v>0</v>
      </c>
      <c r="F103" s="29">
        <f t="shared" si="31"/>
        <v>0</v>
      </c>
      <c r="G103" s="29">
        <f t="shared" si="31"/>
        <v>0</v>
      </c>
      <c r="H103" s="29">
        <f t="shared" si="31"/>
        <v>0</v>
      </c>
      <c r="I103" s="29">
        <f t="shared" si="31"/>
        <v>0</v>
      </c>
      <c r="J103" s="29">
        <f t="shared" si="31"/>
        <v>0</v>
      </c>
      <c r="K103" s="29">
        <f t="shared" si="31"/>
        <v>0</v>
      </c>
      <c r="L103" s="29">
        <f t="shared" si="31"/>
        <v>0</v>
      </c>
    </row>
    <row r="104" spans="1:12" x14ac:dyDescent="0.3">
      <c r="A104" s="436" t="s">
        <v>434</v>
      </c>
      <c r="B104" s="436"/>
      <c r="C104" s="29">
        <f>C95-C102</f>
        <v>0</v>
      </c>
      <c r="D104" s="29">
        <f t="shared" ref="D104:L104" si="32">D95-D102</f>
        <v>0</v>
      </c>
      <c r="E104" s="29">
        <f>E95-E102</f>
        <v>0</v>
      </c>
      <c r="F104" s="29">
        <f t="shared" si="32"/>
        <v>0</v>
      </c>
      <c r="G104" s="29">
        <f t="shared" si="32"/>
        <v>0</v>
      </c>
      <c r="H104" s="29">
        <f t="shared" si="32"/>
        <v>0</v>
      </c>
      <c r="I104" s="29">
        <f t="shared" si="32"/>
        <v>0</v>
      </c>
      <c r="J104" s="29">
        <f t="shared" si="32"/>
        <v>0</v>
      </c>
      <c r="K104" s="29">
        <f t="shared" si="32"/>
        <v>0</v>
      </c>
      <c r="L104" s="29">
        <f t="shared" si="32"/>
        <v>0</v>
      </c>
    </row>
    <row r="105" spans="1:12" x14ac:dyDescent="0.3">
      <c r="A105" s="423" t="s">
        <v>435</v>
      </c>
      <c r="B105" s="438"/>
      <c r="C105" s="438"/>
      <c r="D105" s="438"/>
      <c r="E105" s="438"/>
      <c r="F105" s="438"/>
      <c r="G105" s="438"/>
    </row>
    <row r="106" spans="1:12" x14ac:dyDescent="0.3">
      <c r="A106" s="436" t="s">
        <v>436</v>
      </c>
      <c r="B106" s="436"/>
      <c r="C106" s="29">
        <f>C103+C104</f>
        <v>0</v>
      </c>
      <c r="D106" s="29">
        <f t="shared" ref="D106:F106" si="33">D103+D104</f>
        <v>0</v>
      </c>
      <c r="E106" s="29">
        <f t="shared" si="33"/>
        <v>0</v>
      </c>
      <c r="F106" s="29">
        <f t="shared" si="33"/>
        <v>0</v>
      </c>
      <c r="G106" s="29">
        <f>G103+G104</f>
        <v>0</v>
      </c>
      <c r="H106" s="29">
        <f t="shared" ref="H106:L106" si="34">H103+H104</f>
        <v>0</v>
      </c>
      <c r="I106" s="29">
        <f t="shared" si="34"/>
        <v>0</v>
      </c>
      <c r="J106" s="29">
        <f t="shared" si="34"/>
        <v>0</v>
      </c>
      <c r="K106" s="29">
        <f t="shared" si="34"/>
        <v>0</v>
      </c>
      <c r="L106" s="29">
        <f t="shared" si="34"/>
        <v>0</v>
      </c>
    </row>
    <row r="107" spans="1:12" x14ac:dyDescent="0.3">
      <c r="A107" s="436" t="s">
        <v>366</v>
      </c>
      <c r="B107" s="436"/>
      <c r="C107" s="29">
        <v>0</v>
      </c>
      <c r="D107" s="29">
        <f>C108</f>
        <v>0</v>
      </c>
      <c r="E107" s="29">
        <f t="shared" ref="E107:L107" si="35">D108</f>
        <v>0</v>
      </c>
      <c r="F107" s="29">
        <f t="shared" si="35"/>
        <v>0</v>
      </c>
      <c r="G107" s="29">
        <f t="shared" si="35"/>
        <v>0</v>
      </c>
      <c r="H107" s="29">
        <f t="shared" si="35"/>
        <v>0</v>
      </c>
      <c r="I107" s="29">
        <f t="shared" si="35"/>
        <v>0</v>
      </c>
      <c r="J107" s="29">
        <f t="shared" si="35"/>
        <v>0</v>
      </c>
      <c r="K107" s="29">
        <f t="shared" si="35"/>
        <v>0</v>
      </c>
      <c r="L107" s="29">
        <f t="shared" si="35"/>
        <v>0</v>
      </c>
    </row>
    <row r="108" spans="1:12" x14ac:dyDescent="0.3">
      <c r="A108" s="436" t="s">
        <v>367</v>
      </c>
      <c r="B108" s="436"/>
      <c r="C108" s="29">
        <f>C107+C106</f>
        <v>0</v>
      </c>
      <c r="D108" s="29">
        <f t="shared" ref="D108:L108" si="36">D107+D106</f>
        <v>0</v>
      </c>
      <c r="E108" s="29">
        <f t="shared" si="36"/>
        <v>0</v>
      </c>
      <c r="F108" s="29">
        <f t="shared" si="36"/>
        <v>0</v>
      </c>
      <c r="G108" s="29">
        <f t="shared" si="36"/>
        <v>0</v>
      </c>
      <c r="H108" s="29">
        <f t="shared" si="36"/>
        <v>0</v>
      </c>
      <c r="I108" s="29">
        <f t="shared" si="36"/>
        <v>0</v>
      </c>
      <c r="J108" s="29">
        <f t="shared" si="36"/>
        <v>0</v>
      </c>
      <c r="K108" s="29">
        <f t="shared" si="36"/>
        <v>0</v>
      </c>
      <c r="L108" s="29">
        <f t="shared" si="36"/>
        <v>0</v>
      </c>
    </row>
    <row r="110" spans="1:12" ht="28.8" customHeight="1" x14ac:dyDescent="0.3">
      <c r="A110" s="443" t="s">
        <v>437</v>
      </c>
      <c r="B110" s="443"/>
      <c r="C110" s="443"/>
      <c r="D110" s="443"/>
      <c r="E110" s="443"/>
      <c r="F110" s="443"/>
      <c r="G110" s="443"/>
      <c r="H110" s="443"/>
      <c r="I110" s="443"/>
      <c r="J110" s="443"/>
      <c r="K110" s="443"/>
      <c r="L110" s="443"/>
    </row>
    <row r="111" spans="1:12" x14ac:dyDescent="0.3">
      <c r="A111" s="427" t="s">
        <v>374</v>
      </c>
      <c r="B111" s="429" t="s">
        <v>375</v>
      </c>
      <c r="C111" s="440" t="s">
        <v>346</v>
      </c>
      <c r="D111" s="441"/>
      <c r="E111" s="441"/>
      <c r="F111" s="441"/>
      <c r="G111" s="441"/>
    </row>
    <row r="112" spans="1:12" x14ac:dyDescent="0.3">
      <c r="A112" s="428"/>
      <c r="B112" s="430"/>
      <c r="C112" s="25" t="s">
        <v>347</v>
      </c>
      <c r="D112" s="25" t="s">
        <v>348</v>
      </c>
      <c r="E112" s="25" t="s">
        <v>349</v>
      </c>
      <c r="F112" s="25" t="s">
        <v>350</v>
      </c>
      <c r="G112" s="25" t="s">
        <v>351</v>
      </c>
      <c r="H112" s="25" t="s">
        <v>352</v>
      </c>
      <c r="I112" s="25" t="s">
        <v>353</v>
      </c>
      <c r="J112" s="25" t="s">
        <v>354</v>
      </c>
      <c r="K112" s="25" t="s">
        <v>355</v>
      </c>
      <c r="L112" s="25" t="s">
        <v>356</v>
      </c>
    </row>
    <row r="113" spans="1:12" x14ac:dyDescent="0.3">
      <c r="A113" s="444" t="s">
        <v>438</v>
      </c>
      <c r="B113" s="444"/>
      <c r="C113" s="444"/>
      <c r="D113" s="444"/>
      <c r="E113" s="444"/>
      <c r="F113" s="444"/>
      <c r="G113" s="444"/>
    </row>
    <row r="114" spans="1:12" x14ac:dyDescent="0.3">
      <c r="A114" s="12">
        <v>1</v>
      </c>
      <c r="B114" s="37" t="s">
        <v>439</v>
      </c>
      <c r="C114" s="38">
        <f>C43+C46+C49+C55+C58+C52</f>
        <v>0</v>
      </c>
      <c r="D114" s="38">
        <f t="shared" ref="D114:L114" si="37">D43+D46+D49+D55+D58+D52</f>
        <v>0</v>
      </c>
      <c r="E114" s="38">
        <f t="shared" si="37"/>
        <v>0</v>
      </c>
      <c r="F114" s="38">
        <f t="shared" si="37"/>
        <v>0</v>
      </c>
      <c r="G114" s="38">
        <f t="shared" si="37"/>
        <v>0</v>
      </c>
      <c r="H114" s="38">
        <f t="shared" si="37"/>
        <v>0</v>
      </c>
      <c r="I114" s="38">
        <f t="shared" si="37"/>
        <v>0</v>
      </c>
      <c r="J114" s="38">
        <f t="shared" si="37"/>
        <v>0</v>
      </c>
      <c r="K114" s="38">
        <f t="shared" si="37"/>
        <v>0</v>
      </c>
      <c r="L114" s="38">
        <f t="shared" si="37"/>
        <v>0</v>
      </c>
    </row>
    <row r="115" spans="1:12" ht="24" x14ac:dyDescent="0.3">
      <c r="A115" s="12">
        <v>2</v>
      </c>
      <c r="B115" s="37" t="s">
        <v>440</v>
      </c>
      <c r="C115" s="188">
        <v>0</v>
      </c>
      <c r="D115" s="188">
        <v>0</v>
      </c>
      <c r="E115" s="188">
        <v>0</v>
      </c>
      <c r="F115" s="188">
        <v>0</v>
      </c>
      <c r="G115" s="188">
        <v>0</v>
      </c>
      <c r="H115" s="188">
        <v>0</v>
      </c>
      <c r="I115" s="188">
        <v>0</v>
      </c>
      <c r="J115" s="188">
        <v>0</v>
      </c>
      <c r="K115" s="188">
        <v>0</v>
      </c>
      <c r="L115" s="188">
        <v>0</v>
      </c>
    </row>
    <row r="116" spans="1:12" ht="24" x14ac:dyDescent="0.3">
      <c r="A116" s="12">
        <v>3</v>
      </c>
      <c r="B116" s="37" t="s">
        <v>441</v>
      </c>
      <c r="C116" s="188">
        <v>0</v>
      </c>
      <c r="D116" s="188">
        <v>0</v>
      </c>
      <c r="E116" s="188">
        <v>0</v>
      </c>
      <c r="F116" s="188">
        <v>0</v>
      </c>
      <c r="G116" s="188">
        <v>0</v>
      </c>
      <c r="H116" s="188">
        <v>0</v>
      </c>
      <c r="I116" s="188">
        <v>0</v>
      </c>
      <c r="J116" s="188">
        <v>0</v>
      </c>
      <c r="K116" s="188">
        <v>0</v>
      </c>
      <c r="L116" s="188">
        <v>0</v>
      </c>
    </row>
    <row r="117" spans="1:12" ht="24" x14ac:dyDescent="0.3">
      <c r="A117" s="12">
        <v>4</v>
      </c>
      <c r="B117" s="37" t="s">
        <v>442</v>
      </c>
      <c r="C117" s="188">
        <v>0</v>
      </c>
      <c r="D117" s="188">
        <v>0</v>
      </c>
      <c r="E117" s="188">
        <v>0</v>
      </c>
      <c r="F117" s="188">
        <v>0</v>
      </c>
      <c r="G117" s="188">
        <v>0</v>
      </c>
      <c r="H117" s="188">
        <v>0</v>
      </c>
      <c r="I117" s="188">
        <v>0</v>
      </c>
      <c r="J117" s="188">
        <v>0</v>
      </c>
      <c r="K117" s="188">
        <v>0</v>
      </c>
      <c r="L117" s="188">
        <v>0</v>
      </c>
    </row>
    <row r="118" spans="1:12" x14ac:dyDescent="0.3">
      <c r="A118" s="439" t="s">
        <v>443</v>
      </c>
      <c r="B118" s="439" t="s">
        <v>362</v>
      </c>
      <c r="C118" s="40">
        <f>SUM(C114:C117)</f>
        <v>0</v>
      </c>
      <c r="D118" s="40">
        <f t="shared" ref="D118:L118" si="38">SUM(D114:D117)</f>
        <v>0</v>
      </c>
      <c r="E118" s="40">
        <f t="shared" si="38"/>
        <v>0</v>
      </c>
      <c r="F118" s="40">
        <f t="shared" si="38"/>
        <v>0</v>
      </c>
      <c r="G118" s="40">
        <f t="shared" si="38"/>
        <v>0</v>
      </c>
      <c r="H118" s="40">
        <f t="shared" si="38"/>
        <v>0</v>
      </c>
      <c r="I118" s="40">
        <f t="shared" si="38"/>
        <v>0</v>
      </c>
      <c r="J118" s="40">
        <f t="shared" si="38"/>
        <v>0</v>
      </c>
      <c r="K118" s="40">
        <f t="shared" si="38"/>
        <v>0</v>
      </c>
      <c r="L118" s="40">
        <f t="shared" si="38"/>
        <v>0</v>
      </c>
    </row>
    <row r="119" spans="1:12" x14ac:dyDescent="0.3">
      <c r="A119" s="442" t="s">
        <v>444</v>
      </c>
      <c r="B119" s="442"/>
      <c r="C119" s="442"/>
      <c r="D119" s="442"/>
      <c r="E119" s="442"/>
      <c r="F119" s="442"/>
      <c r="G119" s="442"/>
    </row>
    <row r="120" spans="1:12" x14ac:dyDescent="0.3">
      <c r="A120" s="12">
        <v>5</v>
      </c>
      <c r="B120" s="37" t="s">
        <v>445</v>
      </c>
      <c r="C120" s="41">
        <f>C72+C75+C81+C78</f>
        <v>0</v>
      </c>
      <c r="D120" s="41">
        <f>D72+D75+D81+D78</f>
        <v>0</v>
      </c>
      <c r="E120" s="41">
        <f>E72+E75+E81+E78</f>
        <v>0</v>
      </c>
      <c r="F120" s="41">
        <f>F72+F75+F81+F78</f>
        <v>0</v>
      </c>
      <c r="G120" s="41">
        <f>G72+G75+G81+G78</f>
        <v>0</v>
      </c>
      <c r="H120" s="41">
        <f t="shared" ref="H120:L120" si="39">H72+H75+H81+H78</f>
        <v>0</v>
      </c>
      <c r="I120" s="41">
        <f t="shared" si="39"/>
        <v>0</v>
      </c>
      <c r="J120" s="41">
        <f t="shared" si="39"/>
        <v>0</v>
      </c>
      <c r="K120" s="41">
        <f t="shared" si="39"/>
        <v>0</v>
      </c>
      <c r="L120" s="41">
        <f t="shared" si="39"/>
        <v>0</v>
      </c>
    </row>
    <row r="121" spans="1:12" x14ac:dyDescent="0.3">
      <c r="A121" s="12">
        <v>6</v>
      </c>
      <c r="B121" s="37" t="s">
        <v>446</v>
      </c>
      <c r="C121" s="41">
        <f>C83+C84</f>
        <v>0</v>
      </c>
      <c r="D121" s="41">
        <f>D83+D84</f>
        <v>0</v>
      </c>
      <c r="E121" s="41">
        <f>E83+E84</f>
        <v>0</v>
      </c>
      <c r="F121" s="41">
        <f>F83+F84</f>
        <v>0</v>
      </c>
      <c r="G121" s="41">
        <f>G83+G84</f>
        <v>0</v>
      </c>
      <c r="H121" s="41">
        <f t="shared" ref="H121:L121" si="40">H83+H84</f>
        <v>0</v>
      </c>
      <c r="I121" s="41">
        <f t="shared" si="40"/>
        <v>0</v>
      </c>
      <c r="J121" s="41">
        <f t="shared" si="40"/>
        <v>0</v>
      </c>
      <c r="K121" s="41">
        <f t="shared" si="40"/>
        <v>0</v>
      </c>
      <c r="L121" s="41">
        <f t="shared" si="40"/>
        <v>0</v>
      </c>
    </row>
    <row r="122" spans="1:12" x14ac:dyDescent="0.3">
      <c r="A122" s="12">
        <v>7</v>
      </c>
      <c r="B122" s="37" t="s">
        <v>447</v>
      </c>
      <c r="C122" s="187">
        <v>0</v>
      </c>
      <c r="D122" s="187">
        <v>0</v>
      </c>
      <c r="E122" s="187">
        <v>0</v>
      </c>
      <c r="F122" s="187">
        <v>0</v>
      </c>
      <c r="G122" s="187">
        <v>0</v>
      </c>
      <c r="H122" s="187">
        <v>0</v>
      </c>
      <c r="I122" s="187">
        <v>0</v>
      </c>
      <c r="J122" s="187">
        <v>0</v>
      </c>
      <c r="K122" s="187">
        <v>0</v>
      </c>
      <c r="L122" s="187">
        <v>0</v>
      </c>
    </row>
    <row r="123" spans="1:12" ht="24" x14ac:dyDescent="0.3">
      <c r="A123" s="12">
        <v>8</v>
      </c>
      <c r="B123" s="37" t="s">
        <v>420</v>
      </c>
      <c r="C123" s="41">
        <f>C86</f>
        <v>0</v>
      </c>
      <c r="D123" s="41">
        <f>D86</f>
        <v>0</v>
      </c>
      <c r="E123" s="41">
        <f>E86</f>
        <v>0</v>
      </c>
      <c r="F123" s="41">
        <f>F86</f>
        <v>0</v>
      </c>
      <c r="G123" s="41">
        <f>G86</f>
        <v>0</v>
      </c>
      <c r="H123" s="41">
        <f t="shared" ref="H123:L123" si="41">H86</f>
        <v>0</v>
      </c>
      <c r="I123" s="41">
        <f t="shared" si="41"/>
        <v>0</v>
      </c>
      <c r="J123" s="41">
        <f t="shared" si="41"/>
        <v>0</v>
      </c>
      <c r="K123" s="41">
        <f t="shared" si="41"/>
        <v>0</v>
      </c>
      <c r="L123" s="41">
        <f t="shared" si="41"/>
        <v>0</v>
      </c>
    </row>
    <row r="124" spans="1:12" x14ac:dyDescent="0.3">
      <c r="A124" s="439" t="s">
        <v>448</v>
      </c>
      <c r="B124" s="439"/>
      <c r="C124" s="39">
        <f>SUM(C120:C123)</f>
        <v>0</v>
      </c>
      <c r="D124" s="39">
        <f t="shared" ref="D124:L124" si="42">SUM(D120:D123)</f>
        <v>0</v>
      </c>
      <c r="E124" s="39">
        <f t="shared" si="42"/>
        <v>0</v>
      </c>
      <c r="F124" s="39">
        <f t="shared" si="42"/>
        <v>0</v>
      </c>
      <c r="G124" s="39">
        <f t="shared" si="42"/>
        <v>0</v>
      </c>
      <c r="H124" s="39">
        <f t="shared" si="42"/>
        <v>0</v>
      </c>
      <c r="I124" s="39">
        <f t="shared" si="42"/>
        <v>0</v>
      </c>
      <c r="J124" s="39">
        <f t="shared" si="42"/>
        <v>0</v>
      </c>
      <c r="K124" s="39">
        <f t="shared" si="42"/>
        <v>0</v>
      </c>
      <c r="L124" s="39">
        <f t="shared" si="42"/>
        <v>0</v>
      </c>
    </row>
    <row r="125" spans="1:12" x14ac:dyDescent="0.3">
      <c r="A125" s="439" t="s">
        <v>449</v>
      </c>
      <c r="B125" s="439" t="s">
        <v>450</v>
      </c>
      <c r="C125" s="39">
        <f>C118-C124</f>
        <v>0</v>
      </c>
      <c r="D125" s="39">
        <f t="shared" ref="D125:L125" si="43">D118-D124</f>
        <v>0</v>
      </c>
      <c r="E125" s="39">
        <f t="shared" si="43"/>
        <v>0</v>
      </c>
      <c r="F125" s="39">
        <f t="shared" si="43"/>
        <v>0</v>
      </c>
      <c r="G125" s="39">
        <f t="shared" si="43"/>
        <v>0</v>
      </c>
      <c r="H125" s="39">
        <f t="shared" si="43"/>
        <v>0</v>
      </c>
      <c r="I125" s="39">
        <f t="shared" si="43"/>
        <v>0</v>
      </c>
      <c r="J125" s="39">
        <f t="shared" si="43"/>
        <v>0</v>
      </c>
      <c r="K125" s="39">
        <f t="shared" si="43"/>
        <v>0</v>
      </c>
      <c r="L125" s="39">
        <f t="shared" si="43"/>
        <v>0</v>
      </c>
    </row>
    <row r="126" spans="1:12" x14ac:dyDescent="0.3">
      <c r="A126" s="442" t="s">
        <v>451</v>
      </c>
      <c r="B126" s="442"/>
      <c r="C126" s="442"/>
      <c r="D126" s="442"/>
      <c r="E126" s="442"/>
      <c r="F126" s="442"/>
      <c r="G126" s="442"/>
    </row>
    <row r="127" spans="1:12" x14ac:dyDescent="0.3">
      <c r="A127" s="439" t="s">
        <v>452</v>
      </c>
      <c r="B127" s="439" t="s">
        <v>452</v>
      </c>
      <c r="C127" s="39">
        <f>C63</f>
        <v>0</v>
      </c>
      <c r="D127" s="39">
        <f>D63</f>
        <v>0</v>
      </c>
      <c r="E127" s="39">
        <f>E63</f>
        <v>0</v>
      </c>
      <c r="F127" s="39">
        <f>F63</f>
        <v>0</v>
      </c>
      <c r="G127" s="39">
        <f>G63</f>
        <v>0</v>
      </c>
      <c r="H127" s="39">
        <f t="shared" ref="H127:L127" si="44">H63</f>
        <v>0</v>
      </c>
      <c r="I127" s="39">
        <f t="shared" si="44"/>
        <v>0</v>
      </c>
      <c r="J127" s="39">
        <f t="shared" si="44"/>
        <v>0</v>
      </c>
      <c r="K127" s="39">
        <f t="shared" si="44"/>
        <v>0</v>
      </c>
      <c r="L127" s="39">
        <f t="shared" si="44"/>
        <v>0</v>
      </c>
    </row>
    <row r="128" spans="1:12" x14ac:dyDescent="0.3">
      <c r="A128" s="442" t="s">
        <v>453</v>
      </c>
      <c r="B128" s="442"/>
      <c r="C128" s="442"/>
      <c r="D128" s="442"/>
      <c r="E128" s="442"/>
      <c r="F128" s="442"/>
      <c r="G128" s="442"/>
    </row>
    <row r="129" spans="1:12" x14ac:dyDescent="0.3">
      <c r="A129" s="12">
        <v>9</v>
      </c>
      <c r="B129" s="37" t="s">
        <v>424</v>
      </c>
      <c r="C129" s="41">
        <f>C130+C131+C132</f>
        <v>0</v>
      </c>
      <c r="D129" s="41">
        <f t="shared" ref="D129:L129" si="45">D130+D131+D132</f>
        <v>0</v>
      </c>
      <c r="E129" s="41">
        <f t="shared" si="45"/>
        <v>0</v>
      </c>
      <c r="F129" s="41">
        <f t="shared" si="45"/>
        <v>0</v>
      </c>
      <c r="G129" s="41">
        <f t="shared" si="45"/>
        <v>0</v>
      </c>
      <c r="H129" s="41">
        <f t="shared" si="45"/>
        <v>0</v>
      </c>
      <c r="I129" s="41">
        <f t="shared" si="45"/>
        <v>0</v>
      </c>
      <c r="J129" s="41">
        <f t="shared" si="45"/>
        <v>0</v>
      </c>
      <c r="K129" s="41">
        <f t="shared" si="45"/>
        <v>0</v>
      </c>
      <c r="L129" s="41">
        <f t="shared" si="45"/>
        <v>0</v>
      </c>
    </row>
    <row r="130" spans="1:12" x14ac:dyDescent="0.3">
      <c r="A130" s="12"/>
      <c r="B130" s="42" t="s">
        <v>425</v>
      </c>
      <c r="C130" s="43">
        <f t="shared" ref="C130:L133" si="46">C90</f>
        <v>0</v>
      </c>
      <c r="D130" s="43">
        <f t="shared" si="46"/>
        <v>0</v>
      </c>
      <c r="E130" s="43">
        <f t="shared" si="46"/>
        <v>0</v>
      </c>
      <c r="F130" s="43">
        <f t="shared" si="46"/>
        <v>0</v>
      </c>
      <c r="G130" s="43">
        <f t="shared" si="46"/>
        <v>0</v>
      </c>
      <c r="H130" s="43">
        <f t="shared" si="46"/>
        <v>0</v>
      </c>
      <c r="I130" s="43">
        <f t="shared" si="46"/>
        <v>0</v>
      </c>
      <c r="J130" s="43">
        <f t="shared" si="46"/>
        <v>0</v>
      </c>
      <c r="K130" s="43">
        <f t="shared" si="46"/>
        <v>0</v>
      </c>
      <c r="L130" s="43">
        <f t="shared" si="46"/>
        <v>0</v>
      </c>
    </row>
    <row r="131" spans="1:12" ht="24" x14ac:dyDescent="0.3">
      <c r="A131" s="12"/>
      <c r="B131" s="42" t="s">
        <v>426</v>
      </c>
      <c r="C131" s="43">
        <f t="shared" si="46"/>
        <v>0</v>
      </c>
      <c r="D131" s="43">
        <f t="shared" si="46"/>
        <v>0</v>
      </c>
      <c r="E131" s="43">
        <f t="shared" si="46"/>
        <v>0</v>
      </c>
      <c r="F131" s="43">
        <f t="shared" si="46"/>
        <v>0</v>
      </c>
      <c r="G131" s="43">
        <f t="shared" si="46"/>
        <v>0</v>
      </c>
      <c r="H131" s="43">
        <f t="shared" si="46"/>
        <v>0</v>
      </c>
      <c r="I131" s="43">
        <f t="shared" si="46"/>
        <v>0</v>
      </c>
      <c r="J131" s="43">
        <f t="shared" si="46"/>
        <v>0</v>
      </c>
      <c r="K131" s="43">
        <f t="shared" si="46"/>
        <v>0</v>
      </c>
      <c r="L131" s="43">
        <f t="shared" si="46"/>
        <v>0</v>
      </c>
    </row>
    <row r="132" spans="1:12" x14ac:dyDescent="0.3">
      <c r="A132" s="12"/>
      <c r="B132" s="42" t="s">
        <v>427</v>
      </c>
      <c r="C132" s="43">
        <f t="shared" si="46"/>
        <v>0</v>
      </c>
      <c r="D132" s="43">
        <f t="shared" si="46"/>
        <v>0</v>
      </c>
      <c r="E132" s="43">
        <f t="shared" si="46"/>
        <v>0</v>
      </c>
      <c r="F132" s="43">
        <f t="shared" si="46"/>
        <v>0</v>
      </c>
      <c r="G132" s="43">
        <f t="shared" si="46"/>
        <v>0</v>
      </c>
      <c r="H132" s="43">
        <f t="shared" si="46"/>
        <v>0</v>
      </c>
      <c r="I132" s="43">
        <f t="shared" si="46"/>
        <v>0</v>
      </c>
      <c r="J132" s="43">
        <f t="shared" si="46"/>
        <v>0</v>
      </c>
      <c r="K132" s="43">
        <f t="shared" si="46"/>
        <v>0</v>
      </c>
      <c r="L132" s="43">
        <f t="shared" si="46"/>
        <v>0</v>
      </c>
    </row>
    <row r="133" spans="1:12" x14ac:dyDescent="0.3">
      <c r="A133" s="12">
        <v>10</v>
      </c>
      <c r="B133" s="37" t="s">
        <v>454</v>
      </c>
      <c r="C133" s="43">
        <f t="shared" si="46"/>
        <v>0</v>
      </c>
      <c r="D133" s="43">
        <f t="shared" si="46"/>
        <v>0</v>
      </c>
      <c r="E133" s="43">
        <f t="shared" si="46"/>
        <v>0</v>
      </c>
      <c r="F133" s="43">
        <f t="shared" si="46"/>
        <v>0</v>
      </c>
      <c r="G133" s="43">
        <f t="shared" si="46"/>
        <v>0</v>
      </c>
      <c r="H133" s="43">
        <f t="shared" si="46"/>
        <v>0</v>
      </c>
      <c r="I133" s="43">
        <f t="shared" si="46"/>
        <v>0</v>
      </c>
      <c r="J133" s="43">
        <f t="shared" si="46"/>
        <v>0</v>
      </c>
      <c r="K133" s="43">
        <f t="shared" si="46"/>
        <v>0</v>
      </c>
      <c r="L133" s="43">
        <f t="shared" si="46"/>
        <v>0</v>
      </c>
    </row>
    <row r="134" spans="1:12" x14ac:dyDescent="0.3">
      <c r="A134" s="439" t="s">
        <v>455</v>
      </c>
      <c r="B134" s="439"/>
      <c r="C134" s="39">
        <f>C129+C133</f>
        <v>0</v>
      </c>
      <c r="D134" s="39">
        <f t="shared" ref="D134:L134" si="47">D129+D133</f>
        <v>0</v>
      </c>
      <c r="E134" s="39">
        <f t="shared" si="47"/>
        <v>0</v>
      </c>
      <c r="F134" s="39">
        <f t="shared" si="47"/>
        <v>0</v>
      </c>
      <c r="G134" s="39">
        <f t="shared" si="47"/>
        <v>0</v>
      </c>
      <c r="H134" s="39">
        <f t="shared" si="47"/>
        <v>0</v>
      </c>
      <c r="I134" s="39">
        <f t="shared" si="47"/>
        <v>0</v>
      </c>
      <c r="J134" s="39">
        <f t="shared" si="47"/>
        <v>0</v>
      </c>
      <c r="K134" s="39">
        <f t="shared" si="47"/>
        <v>0</v>
      </c>
      <c r="L134" s="39">
        <f t="shared" si="47"/>
        <v>0</v>
      </c>
    </row>
    <row r="135" spans="1:12" x14ac:dyDescent="0.3">
      <c r="A135" s="439" t="s">
        <v>456</v>
      </c>
      <c r="B135" s="439" t="s">
        <v>454</v>
      </c>
      <c r="C135" s="39">
        <f>C127-C134</f>
        <v>0</v>
      </c>
      <c r="D135" s="39">
        <f t="shared" ref="D135:L135" si="48">D127-D134</f>
        <v>0</v>
      </c>
      <c r="E135" s="39">
        <f t="shared" si="48"/>
        <v>0</v>
      </c>
      <c r="F135" s="39">
        <f t="shared" si="48"/>
        <v>0</v>
      </c>
      <c r="G135" s="39">
        <f t="shared" si="48"/>
        <v>0</v>
      </c>
      <c r="H135" s="39">
        <f t="shared" si="48"/>
        <v>0</v>
      </c>
      <c r="I135" s="39">
        <f t="shared" si="48"/>
        <v>0</v>
      </c>
      <c r="J135" s="39">
        <f t="shared" si="48"/>
        <v>0</v>
      </c>
      <c r="K135" s="39">
        <f t="shared" si="48"/>
        <v>0</v>
      </c>
      <c r="L135" s="39">
        <f t="shared" si="48"/>
        <v>0</v>
      </c>
    </row>
    <row r="136" spans="1:12" x14ac:dyDescent="0.3">
      <c r="A136" s="18"/>
      <c r="B136" s="39" t="s">
        <v>457</v>
      </c>
      <c r="C136" s="39">
        <f>C125+C135</f>
        <v>0</v>
      </c>
      <c r="D136" s="39">
        <f t="shared" ref="D136:L136" si="49">D125+D135</f>
        <v>0</v>
      </c>
      <c r="E136" s="39">
        <f t="shared" si="49"/>
        <v>0</v>
      </c>
      <c r="F136" s="39">
        <f t="shared" si="49"/>
        <v>0</v>
      </c>
      <c r="G136" s="39">
        <f t="shared" si="49"/>
        <v>0</v>
      </c>
      <c r="H136" s="39">
        <f t="shared" si="49"/>
        <v>0</v>
      </c>
      <c r="I136" s="39">
        <f t="shared" si="49"/>
        <v>0</v>
      </c>
      <c r="J136" s="39">
        <f t="shared" si="49"/>
        <v>0</v>
      </c>
      <c r="K136" s="39">
        <f t="shared" si="49"/>
        <v>0</v>
      </c>
      <c r="L136" s="39">
        <f t="shared" si="49"/>
        <v>0</v>
      </c>
    </row>
    <row r="137" spans="1:12" x14ac:dyDescent="0.3">
      <c r="A137" s="19"/>
      <c r="B137" s="44" t="s">
        <v>60</v>
      </c>
      <c r="C137" s="45">
        <f>C118+C127</f>
        <v>0</v>
      </c>
      <c r="D137" s="45">
        <f t="shared" ref="D137:L137" si="50">D118+D127</f>
        <v>0</v>
      </c>
      <c r="E137" s="45">
        <f t="shared" si="50"/>
        <v>0</v>
      </c>
      <c r="F137" s="45">
        <f t="shared" si="50"/>
        <v>0</v>
      </c>
      <c r="G137" s="45">
        <f t="shared" si="50"/>
        <v>0</v>
      </c>
      <c r="H137" s="45">
        <f t="shared" si="50"/>
        <v>0</v>
      </c>
      <c r="I137" s="45">
        <f t="shared" si="50"/>
        <v>0</v>
      </c>
      <c r="J137" s="45">
        <f t="shared" si="50"/>
        <v>0</v>
      </c>
      <c r="K137" s="45">
        <f t="shared" si="50"/>
        <v>0</v>
      </c>
      <c r="L137" s="45">
        <f t="shared" si="50"/>
        <v>0</v>
      </c>
    </row>
    <row r="138" spans="1:12" x14ac:dyDescent="0.3">
      <c r="A138" s="19"/>
      <c r="B138" s="46" t="s">
        <v>61</v>
      </c>
      <c r="C138" s="45">
        <f>C124+C134</f>
        <v>0</v>
      </c>
      <c r="D138" s="45">
        <f t="shared" ref="D138:L138" si="51">D124+D134</f>
        <v>0</v>
      </c>
      <c r="E138" s="45">
        <f t="shared" si="51"/>
        <v>0</v>
      </c>
      <c r="F138" s="45">
        <f t="shared" si="51"/>
        <v>0</v>
      </c>
      <c r="G138" s="45">
        <f t="shared" si="51"/>
        <v>0</v>
      </c>
      <c r="H138" s="45">
        <f t="shared" si="51"/>
        <v>0</v>
      </c>
      <c r="I138" s="45">
        <f t="shared" si="51"/>
        <v>0</v>
      </c>
      <c r="J138" s="45">
        <f t="shared" si="51"/>
        <v>0</v>
      </c>
      <c r="K138" s="45">
        <f t="shared" si="51"/>
        <v>0</v>
      </c>
      <c r="L138" s="45">
        <f t="shared" si="51"/>
        <v>0</v>
      </c>
    </row>
    <row r="139" spans="1:12" x14ac:dyDescent="0.3">
      <c r="A139" s="439" t="s">
        <v>458</v>
      </c>
      <c r="B139" s="439" t="s">
        <v>454</v>
      </c>
      <c r="C139" s="39">
        <f>C137-C138</f>
        <v>0</v>
      </c>
      <c r="D139" s="39">
        <f t="shared" ref="D139:L139" si="52">D137-D138</f>
        <v>0</v>
      </c>
      <c r="E139" s="39">
        <f t="shared" si="52"/>
        <v>0</v>
      </c>
      <c r="F139" s="39">
        <f t="shared" si="52"/>
        <v>0</v>
      </c>
      <c r="G139" s="39">
        <f t="shared" si="52"/>
        <v>0</v>
      </c>
      <c r="H139" s="39">
        <f t="shared" si="52"/>
        <v>0</v>
      </c>
      <c r="I139" s="39">
        <f t="shared" si="52"/>
        <v>0</v>
      </c>
      <c r="J139" s="39">
        <f t="shared" si="52"/>
        <v>0</v>
      </c>
      <c r="K139" s="39">
        <f t="shared" si="52"/>
        <v>0</v>
      </c>
      <c r="L139" s="39">
        <f t="shared" si="52"/>
        <v>0</v>
      </c>
    </row>
    <row r="140" spans="1:12" x14ac:dyDescent="0.3">
      <c r="A140" s="12">
        <v>11</v>
      </c>
      <c r="B140" s="37" t="s">
        <v>430</v>
      </c>
      <c r="C140" s="186">
        <v>0</v>
      </c>
      <c r="D140" s="186">
        <v>0</v>
      </c>
      <c r="E140" s="186">
        <v>0</v>
      </c>
      <c r="F140" s="186">
        <v>0</v>
      </c>
      <c r="G140" s="186">
        <v>0</v>
      </c>
      <c r="H140" s="186">
        <v>0</v>
      </c>
      <c r="I140" s="186">
        <v>0</v>
      </c>
      <c r="J140" s="186">
        <v>0</v>
      </c>
      <c r="K140" s="186">
        <v>0</v>
      </c>
      <c r="L140" s="186">
        <v>0</v>
      </c>
    </row>
    <row r="141" spans="1:12" x14ac:dyDescent="0.3">
      <c r="A141" s="12">
        <v>12</v>
      </c>
      <c r="B141" s="37" t="s">
        <v>431</v>
      </c>
      <c r="C141" s="186">
        <v>0</v>
      </c>
      <c r="D141" s="186">
        <v>0</v>
      </c>
      <c r="E141" s="186">
        <v>0</v>
      </c>
      <c r="F141" s="186">
        <v>0</v>
      </c>
      <c r="G141" s="186">
        <v>0</v>
      </c>
      <c r="H141" s="186">
        <v>0</v>
      </c>
      <c r="I141" s="186">
        <v>0</v>
      </c>
      <c r="J141" s="186">
        <v>0</v>
      </c>
      <c r="K141" s="186">
        <v>0</v>
      </c>
      <c r="L141" s="186">
        <v>0</v>
      </c>
    </row>
    <row r="142" spans="1:12" x14ac:dyDescent="0.3">
      <c r="A142" s="12">
        <v>13</v>
      </c>
      <c r="B142" s="37" t="s">
        <v>432</v>
      </c>
      <c r="C142" s="186">
        <v>0</v>
      </c>
      <c r="D142" s="186">
        <v>0</v>
      </c>
      <c r="E142" s="186">
        <v>0</v>
      </c>
      <c r="F142" s="186">
        <v>0</v>
      </c>
      <c r="G142" s="186">
        <v>0</v>
      </c>
      <c r="H142" s="186">
        <v>0</v>
      </c>
      <c r="I142" s="186">
        <v>0</v>
      </c>
      <c r="J142" s="186">
        <v>0</v>
      </c>
      <c r="K142" s="186">
        <v>0</v>
      </c>
      <c r="L142" s="186">
        <v>0</v>
      </c>
    </row>
    <row r="143" spans="1:12" x14ac:dyDescent="0.3">
      <c r="A143" s="439" t="s">
        <v>459</v>
      </c>
      <c r="B143" s="439"/>
      <c r="C143" s="39">
        <f>C139-C140-C141-C142</f>
        <v>0</v>
      </c>
      <c r="D143" s="39">
        <f t="shared" ref="D143:L143" si="53">D139-D140-D141-D142</f>
        <v>0</v>
      </c>
      <c r="E143" s="39">
        <f t="shared" si="53"/>
        <v>0</v>
      </c>
      <c r="F143" s="39">
        <f t="shared" si="53"/>
        <v>0</v>
      </c>
      <c r="G143" s="39">
        <f t="shared" si="53"/>
        <v>0</v>
      </c>
      <c r="H143" s="39">
        <f t="shared" si="53"/>
        <v>0</v>
      </c>
      <c r="I143" s="39">
        <f t="shared" si="53"/>
        <v>0</v>
      </c>
      <c r="J143" s="39">
        <f t="shared" si="53"/>
        <v>0</v>
      </c>
      <c r="K143" s="39">
        <f t="shared" si="53"/>
        <v>0</v>
      </c>
      <c r="L143" s="39">
        <f t="shared" si="53"/>
        <v>0</v>
      </c>
    </row>
  </sheetData>
  <sheetProtection algorithmName="SHA-512" hashValue="Msb3kbY0BaDus7MrRHu84C+n0L8C+3porDy9VFUgfb0SlT+aQykPY4yrmNVUsu94qWgifhcbrsgAjHw5brYbxg==" saltValue="wmp30g+BjUWYdDM5hQ2ZtQ==" spinCount="100000" sheet="1" objects="1" scenarios="1"/>
  <mergeCells count="46">
    <mergeCell ref="A134:B134"/>
    <mergeCell ref="A135:B135"/>
    <mergeCell ref="A139:B139"/>
    <mergeCell ref="A143:B143"/>
    <mergeCell ref="C4:L4"/>
    <mergeCell ref="A119:G119"/>
    <mergeCell ref="A124:B124"/>
    <mergeCell ref="A125:B125"/>
    <mergeCell ref="A126:G126"/>
    <mergeCell ref="A127:B127"/>
    <mergeCell ref="A128:G128"/>
    <mergeCell ref="A110:L110"/>
    <mergeCell ref="A111:A112"/>
    <mergeCell ref="B111:B112"/>
    <mergeCell ref="C111:G111"/>
    <mergeCell ref="A113:G113"/>
    <mergeCell ref="A118:B118"/>
    <mergeCell ref="A103:B103"/>
    <mergeCell ref="A104:B104"/>
    <mergeCell ref="A105:G105"/>
    <mergeCell ref="A106:B106"/>
    <mergeCell ref="A107:B107"/>
    <mergeCell ref="A108:B108"/>
    <mergeCell ref="A102:B102"/>
    <mergeCell ref="A25:B25"/>
    <mergeCell ref="A27:B27"/>
    <mergeCell ref="A28:B28"/>
    <mergeCell ref="A36:B36"/>
    <mergeCell ref="A37:B37"/>
    <mergeCell ref="A38:B38"/>
    <mergeCell ref="A39:G39"/>
    <mergeCell ref="A68:B68"/>
    <mergeCell ref="A94:B94"/>
    <mergeCell ref="A95:B95"/>
    <mergeCell ref="A96:B96"/>
    <mergeCell ref="A24:G24"/>
    <mergeCell ref="A1:E1"/>
    <mergeCell ref="A3:L3"/>
    <mergeCell ref="A4:A5"/>
    <mergeCell ref="B4:B5"/>
    <mergeCell ref="A6:G6"/>
    <mergeCell ref="A7:B7"/>
    <mergeCell ref="A14:B14"/>
    <mergeCell ref="A15:B15"/>
    <mergeCell ref="A22:B22"/>
    <mergeCell ref="A23:B23"/>
  </mergeCells>
  <dataValidations count="1">
    <dataValidation errorStyle="information" allowBlank="1" showInputMessage="1" showErrorMessage="1" sqref="HN10:HO13 RJ10:RK13 ABF10:ABG13 ALB10:ALC13 AUX10:AUY13 BET10:BEU13 BOP10:BOQ13 BYL10:BYM13 CIH10:CII13 CSD10:CSE13 DBZ10:DCA13 DLV10:DLW13 DVR10:DVS13 EFN10:EFO13 EPJ10:EPK13 EZF10:EZG13 FJB10:FJC13 FSX10:FSY13 GCT10:GCU13 GMP10:GMQ13 GWL10:GWM13 HGH10:HGI13 HQD10:HQE13 HZZ10:IAA13 IJV10:IJW13 ITR10:ITS13 JDN10:JDO13 JNJ10:JNK13 JXF10:JXG13 KHB10:KHC13 KQX10:KQY13 LAT10:LAU13 LKP10:LKQ13 LUL10:LUM13 MEH10:MEI13 MOD10:MOE13 MXZ10:MYA13 NHV10:NHW13 NRR10:NRS13 OBN10:OBO13 OLJ10:OLK13 OVF10:OVG13 PFB10:PFC13 POX10:POY13 PYT10:PYU13 QIP10:QIQ13 QSL10:QSM13 RCH10:RCI13 RMD10:RME13 RVZ10:RWA13 SFV10:SFW13 SPR10:SPS13 SZN10:SZO13 TJJ10:TJK13 TTF10:TTG13 UDB10:UDC13 UMX10:UMY13 UWT10:UWU13 VGP10:VGQ13 VQL10:VQM13 WAH10:WAI13 WKD10:WKE13 WTZ10:WUA13 HN8:HO8 HM106:HO106 RI106:RK106 ABE106:ABG106 ALA106:ALC106 AUW106:AUY106 BES106:BEU106 BOO106:BOQ106 BYK106:BYM106 CIG106:CII106 CSC106:CSE106 DBY106:DCA106 DLU106:DLW106 DVQ106:DVS106 EFM106:EFO106 EPI106:EPK106 EZE106:EZG106 FJA106:FJC106 FSW106:FSY106 GCS106:GCU106 GMO106:GMQ106 GWK106:GWM106 HGG106:HGI106 HQC106:HQE106 HZY106:IAA106 IJU106:IJW106 ITQ106:ITS106 JDM106:JDO106 JNI106:JNK106 JXE106:JXG106 KHA106:KHC106 KQW106:KQY106 LAS106:LAU106 LKO106:LKQ106 LUK106:LUM106 MEG106:MEI106 MOC106:MOE106 MXY106:MYA106 NHU106:NHW106 NRQ106:NRS106 OBM106:OBO106 OLI106:OLK106 OVE106:OVG106 PFA106:PFC106 POW106:POY106 PYS106:PYU106 QIO106:QIQ106 QSK106:QSM106 RCG106:RCI106 RMC106:RME106 RVY106:RWA106 SFU106:SFW106 SPQ106:SPS106 SZM106:SZO106 TJI106:TJK106 TTE106:TTG106 UDA106:UDC106 UMW106:UMY106 UWS106:UWU106 VGO106:VGQ106 VQK106:VQM106 WAG106:WAI106 WKC106:WKE106 WTY106:WUA106 HN80:HO82 RJ80:RK82 ABF80:ABG82 ALB80:ALC82 AUX80:AUY82 BET80:BEU82 BOP80:BOQ82 BYL80:BYM82 CIH80:CII82 CSD80:CSE82 DBZ80:DCA82 DLV80:DLW82 DVR80:DVS82 EFN80:EFO82 EPJ80:EPK82 EZF80:EZG82 FJB80:FJC82 FSX80:FSY82 GCT80:GCU82 GMP80:GMQ82 GWL80:GWM82 HGH80:HGI82 HQD80:HQE82 HZZ80:IAA82 IJV80:IJW82 ITR80:ITS82 JDN80:JDO82 JNJ80:JNK82 JXF80:JXG82 KHB80:KHC82 KQX80:KQY82 LAT80:LAU82 LKP80:LKQ82 LUL80:LUM82 MEH80:MEI82 MOD80:MOE82 MXZ80:MYA82 NHV80:NHW82 NRR80:NRS82 OBN80:OBO82 OLJ80:OLK82 OVF80:OVG82 PFB80:PFC82 POX80:POY82 PYT80:PYU82 QIP80:QIQ82 QSL80:QSM82 RCH80:RCI82 RMD80:RME82 RVZ80:RWA82 SFV80:SFW82 SPR80:SPS82 SZN80:SZO82 TJJ80:TJK82 TTF80:TTG82 UDB80:UDC82 UMX80:UMY82 UWT80:UWU82 VGP80:VGQ82 VQL80:VQM82 WAH80:WAI82 WKD80:WKE82 WTZ80:WUA82 HN29:HO35 RJ29:RK35 ABF29:ABG35 ALB29:ALC35 AUX29:AUY35 BET29:BEU35 BOP29:BOQ35 BYL29:BYM35 CIH29:CII35 CSD29:CSE35 DBZ29:DCA35 DLV29:DLW35 DVR29:DVS35 EFN29:EFO35 EPJ29:EPK35 EZF29:EZG35 FJB29:FJC35 FSX29:FSY35 GCT29:GCU35 GMP29:GMQ35 GWL29:GWM35 HGH29:HGI35 HQD29:HQE35 HZZ29:IAA35 IJV29:IJW35 ITR29:ITS35 JDN29:JDO35 JNJ29:JNK35 JXF29:JXG35 KHB29:KHC35 KQX29:KQY35 LAT29:LAU35 LKP29:LKQ35 LUL29:LUM35 MEH29:MEI35 MOD29:MOE35 MXZ29:MYA35 NHV29:NHW35 NRR29:NRS35 OBN29:OBO35 OLJ29:OLK35 OVF29:OVG35 PFB29:PFC35 POX29:POY35 PYT29:PYU35 QIP29:QIQ35 QSL29:QSM35 RCH29:RCI35 RMD29:RME35 RVZ29:RWA35 SFV29:SFW35 SPR29:SPS35 SZN29:SZO35 TJJ29:TJK35 TTF29:TTG35 UDB29:UDC35 UMX29:UMY35 UWT29:UWU35 VGP29:VGQ35 VQL29:VQM35 WAH29:WAI35 WKD29:WKE35 WTZ29:WUA35 WTZ26:WUA26 WTZ8:WUA8 WKD26:WKE26 WKD8:WKE8 WAH26:WAI26 WAH8:WAI8 VQL26:VQM26 VQL8:VQM8 VGP26:VGQ26 VGP8:VGQ8 UWT26:UWU26 UWT8:UWU8 UMX26:UMY26 UMX8:UMY8 UDB26:UDC26 UDB8:UDC8 TTF26:TTG26 TTF8:TTG8 TJJ26:TJK26 TJJ8:TJK8 SZN26:SZO26 SZN8:SZO8 SPR26:SPS26 SPR8:SPS8 SFV26:SFW26 SFV8:SFW8 RVZ26:RWA26 RVZ8:RWA8 RMD26:RME26 RMD8:RME8 RCH26:RCI26 RCH8:RCI8 QSL26:QSM26 QSL8:QSM8 QIP26:QIQ26 QIP8:QIQ8 PYT26:PYU26 PYT8:PYU8 POX26:POY26 POX8:POY8 PFB26:PFC26 PFB8:PFC8 OVF26:OVG26 OVF8:OVG8 OLJ26:OLK26 OLJ8:OLK8 OBN26:OBO26 OBN8:OBO8 NRR26:NRS26 NRR8:NRS8 NHV26:NHW26 NHV8:NHW8 MXZ26:MYA26 MXZ8:MYA8 MOD26:MOE26 MOD8:MOE8 MEH26:MEI26 MEH8:MEI8 LUL26:LUM26 LUL8:LUM8 LKP26:LKQ26 LKP8:LKQ8 LAT26:LAU26 LAT8:LAU8 KQX26:KQY26 KQX8:KQY8 KHB26:KHC26 KHB8:KHC8 JXF26:JXG26 JXF8:JXG8 JNJ26:JNK26 JNJ8:JNK8 JDN26:JDO26 JDN8:JDO8 ITR26:ITS26 ITR8:ITS8 IJV26:IJW26 IJV8:IJW8 HZZ26:IAA26 HZZ8:IAA8 HQD26:HQE26 HQD8:HQE8 HGH26:HGI26 HGH8:HGI8 GWL26:GWM26 GWL8:GWM8 GMP26:GMQ26 GMP8:GMQ8 GCT26:GCU26 GCT8:GCU8 FSX26:FSY26 FSX8:FSY8 FJB26:FJC26 FJB8:FJC8 EZF26:EZG26 EZF8:EZG8 EPJ26:EPK26 EPJ8:EPK8 EFN26:EFO26 EFN8:EFO8 DVR26:DVS26 DVR8:DVS8 DLV26:DLW26 DLV8:DLW8 DBZ26:DCA26 DBZ8:DCA8 CSD26:CSE26 CSD8:CSE8 CIH26:CII26 CIH8:CII8 BYL26:BYM26 BYL8:BYM8 BOP26:BOQ26 BOP8:BOQ8 BET26:BEU26 BET8:BEU8 AUX26:AUY26 AUX8:AUY8 ALB26:ALC26 ALB8:ALC8 ABF26:ABG26 ABF8:ABG8 RJ26:RK26 RJ8:RK8 HN26:HO26 HM21:HO21 HM99:HO104 RI21:RK21 RI99:RK104 ABE21:ABG21 ABE99:ABG104 ALA21:ALC21 ALA99:ALC104 AUW21:AUY21 AUW99:AUY104 BES21:BEU21 BES99:BEU104 BOO21:BOQ21 BOO99:BOQ104 BYK21:BYM21 BYK99:BYM104 CIG21:CII21 CIG99:CII104 CSC21:CSE21 CSC99:CSE104 DBY21:DCA21 DBY99:DCA104 DLU21:DLW21 DLU99:DLW104 DVQ21:DVS21 DVQ99:DVS104 EFM21:EFO21 EFM99:EFO104 EPI21:EPK21 EPI99:EPK104 EZE21:EZG21 EZE99:EZG104 FJA21:FJC21 FJA99:FJC104 FSW21:FSY21 FSW99:FSY104 GCS21:GCU21 GCS99:GCU104 GMO21:GMQ21 GMO99:GMQ104 GWK21:GWM21 GWK99:GWM104 HGG21:HGI21 HGG99:HGI104 HQC21:HQE21 HQC99:HQE104 HZY21:IAA21 HZY99:IAA104 IJU21:IJW21 IJU99:IJW104 ITQ21:ITS21 ITQ99:ITS104 JDM21:JDO21 JDM99:JDO104 JNI21:JNK21 JNI99:JNK104 JXE21:JXG21 JXE99:JXG104 KHA21:KHC21 KHA99:KHC104 KQW21:KQY21 KQW99:KQY104 LAS21:LAU21 LAS99:LAU104 LKO21:LKQ21 LKO99:LKQ104 LUK21:LUM21 LUK99:LUM104 MEG21:MEI21 MEG99:MEI104 MOC21:MOE21 MOC99:MOE104 MXY21:MYA21 MXY99:MYA104 NHU21:NHW21 NHU99:NHW104 NRQ21:NRS21 NRQ99:NRS104 OBM21:OBO21 OBM99:OBO104 OLI21:OLK21 OLI99:OLK104 OVE21:OVG21 OVE99:OVG104 PFA21:PFC21 PFA99:PFC104 POW21:POY21 POW99:POY104 PYS21:PYU21 PYS99:PYU104 QIO21:QIQ21 QIO99:QIQ104 QSK21:QSM21 QSK99:QSM104 RCG21:RCI21 RCG99:RCI104 RMC21:RME21 RMC99:RME104 RVY21:RWA21 RVY99:RWA104 SFU21:SFW21 SFU99:SFW104 SPQ21:SPS21 SPQ99:SPS104 SZM21:SZO21 SZM99:SZO104 TJI21:TJK21 TJI99:TJK104 TTE21:TTG21 TTE99:TTG104 UDA21:UDC21 UDA99:UDC104 UMW21:UMY21 UMW99:UMY104 UWS21:UWU21 UWS99:UWU104 VGO21:VGQ21 VGO99:VGQ104 VQK21:VQM21 VQK99:VQM104 WAG21:WAI21 WAG99:WAI104 WKC21:WKE21 WKC99:WKE104 WTY21:WUA21 WTY99:WUA104 C102:L104 C88:L89 C95:L95 WTY88:WUA95 C106:L106 WKC88:WKE95 WAG88:WAI95 VQK88:VQM95 VGO88:VGQ95 UWS88:UWU95 UMW88:UMY95 UDA88:UDC95 TTE88:TTG95 TJI88:TJK95 SZM88:SZO95 SPQ88:SPS95 SFU88:SFW95 RVY88:RWA95 RMC88:RME95 RCG88:RCI95 QSK88:QSM95 QIO88:QIQ95 PYS88:PYU95 POW88:POY95 PFA88:PFC95 OVE88:OVG95 OLI88:OLK95 OBM88:OBO95 NRQ88:NRS95 NHU88:NHW95 MXY88:MYA95 MOC88:MOE95 MEG88:MEI95 LUK88:LUM95 LKO88:LKQ95 LAS88:LAU95 KQW88:KQY95 KHA88:KHC95 JXE88:JXG95 JNI88:JNK95 JDM88:JDO95 ITQ88:ITS95 IJU88:IJW95 HZY88:IAA95 HQC88:HQE95 HGG88:HGI95 GWK88:GWM95 GMO88:GMQ95 GCS88:GCU95 FSW88:FSY95 FJA88:FJC95 EZE88:EZG95 EPI88:EPK95 EFM88:EFO95 DVQ88:DVS95 DLU88:DLW95 DBY88:DCA95 CSC88:CSE95 CIG88:CII95 BYK88:BYM95 BOO88:BOQ95 BES88:BEU95 AUW88:AUY95 ALA88:ALC95 ABE88:ABG95 RI88:RK95 HM88:HO95 C21:L21" xr:uid="{5871970B-A037-4F54-97F4-66AA52BB736E}"/>
  </dataValidations>
  <pageMargins left="0.2" right="0.2" top="0.25" bottom="0.25" header="0" footer="0"/>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D2BCF-84E4-4AFA-AF7A-A4D1C7F3E3CC}">
  <sheetPr>
    <pageSetUpPr fitToPage="1"/>
  </sheetPr>
  <dimension ref="B1:AT1"/>
  <sheetViews>
    <sheetView topLeftCell="A31" workbookViewId="0">
      <selection activeCell="A31" sqref="A1:XFD1048576"/>
    </sheetView>
  </sheetViews>
  <sheetFormatPr defaultRowHeight="14.4" x14ac:dyDescent="0.3"/>
  <cols>
    <col min="1" max="16384" width="8.88671875" style="199"/>
  </cols>
  <sheetData>
    <row r="1" spans="2:46" x14ac:dyDescent="0.3">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c r="AP1" s="200"/>
      <c r="AQ1" s="200"/>
      <c r="AR1" s="200"/>
      <c r="AS1" s="200"/>
      <c r="AT1" s="200"/>
    </row>
  </sheetData>
  <pageMargins left="0.2" right="0.2" top="0.25" bottom="0.25"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FC9B5-6D95-437E-B95C-F9D2D2C6BB45}">
  <dimension ref="A1:N61"/>
  <sheetViews>
    <sheetView tabSelected="1" workbookViewId="0">
      <selection activeCell="M54" sqref="M54"/>
    </sheetView>
  </sheetViews>
  <sheetFormatPr defaultColWidth="20.5546875" defaultRowHeight="12" x14ac:dyDescent="0.3"/>
  <cols>
    <col min="1" max="1" width="4.6640625" style="51" customWidth="1"/>
    <col min="2" max="2" width="13.88671875" style="51" customWidth="1"/>
    <col min="3" max="3" width="8.109375" style="51" customWidth="1"/>
    <col min="4" max="4" width="12.109375" style="51" customWidth="1"/>
    <col min="5" max="5" width="13.44140625" style="51" customWidth="1"/>
    <col min="6" max="6" width="13.6640625" style="51" customWidth="1"/>
    <col min="7" max="7" width="13.33203125" style="51" customWidth="1"/>
    <col min="8" max="8" width="13.5546875" style="51" bestFit="1" customWidth="1"/>
    <col min="9" max="9" width="13.33203125" style="51" customWidth="1"/>
    <col min="10" max="10" width="12.109375" style="51" customWidth="1"/>
    <col min="11" max="11" width="13" style="51" customWidth="1"/>
    <col min="12" max="12" width="11" style="51" customWidth="1"/>
    <col min="13" max="16384" width="20.5546875" style="51"/>
  </cols>
  <sheetData>
    <row r="1" spans="1:14" ht="13.2" customHeight="1" x14ac:dyDescent="0.3">
      <c r="B1" s="459" t="s">
        <v>507</v>
      </c>
      <c r="C1" s="459"/>
      <c r="D1" s="459"/>
      <c r="E1" s="459"/>
      <c r="F1" s="459"/>
      <c r="G1" s="459"/>
      <c r="H1" s="459"/>
      <c r="I1" s="459"/>
      <c r="J1" s="459"/>
      <c r="K1" s="459"/>
      <c r="L1" s="459"/>
    </row>
    <row r="2" spans="1:14" ht="13.2" customHeight="1" x14ac:dyDescent="0.3">
      <c r="B2" s="458" t="s">
        <v>508</v>
      </c>
      <c r="C2" s="458"/>
      <c r="D2" s="458"/>
      <c r="E2" s="458"/>
      <c r="F2" s="458"/>
      <c r="G2" s="458"/>
      <c r="H2" s="458"/>
      <c r="I2" s="458"/>
      <c r="J2" s="458"/>
      <c r="K2" s="458"/>
      <c r="L2" s="458"/>
    </row>
    <row r="3" spans="1:14" ht="13.2" customHeight="1" x14ac:dyDescent="0.3">
      <c r="B3" s="458" t="s">
        <v>533</v>
      </c>
      <c r="C3" s="458"/>
      <c r="D3" s="458"/>
      <c r="E3" s="458"/>
      <c r="F3" s="458"/>
      <c r="G3" s="458"/>
      <c r="H3" s="458"/>
      <c r="I3" s="458"/>
      <c r="J3" s="458"/>
      <c r="K3" s="458"/>
      <c r="L3" s="458"/>
    </row>
    <row r="4" spans="1:14" ht="13.2" customHeight="1" x14ac:dyDescent="0.3">
      <c r="B4" s="458" t="s">
        <v>509</v>
      </c>
      <c r="C4" s="458"/>
      <c r="D4" s="458"/>
      <c r="E4" s="458"/>
      <c r="F4" s="458"/>
      <c r="G4" s="458"/>
      <c r="H4" s="458"/>
      <c r="I4" s="458"/>
      <c r="J4" s="458"/>
      <c r="K4" s="458"/>
      <c r="L4" s="458"/>
    </row>
    <row r="5" spans="1:14" ht="22.95" customHeight="1" x14ac:dyDescent="0.3">
      <c r="B5" s="458" t="s">
        <v>532</v>
      </c>
      <c r="C5" s="458"/>
      <c r="D5" s="458"/>
      <c r="E5" s="458"/>
      <c r="F5" s="458"/>
      <c r="G5" s="458"/>
      <c r="H5" s="458"/>
      <c r="I5" s="458"/>
      <c r="J5" s="458"/>
      <c r="K5" s="458"/>
      <c r="L5" s="458"/>
    </row>
    <row r="6" spans="1:14" ht="13.2" customHeight="1" x14ac:dyDescent="0.3">
      <c r="B6" s="458" t="s">
        <v>531</v>
      </c>
      <c r="C6" s="458"/>
      <c r="D6" s="458"/>
      <c r="E6" s="458"/>
      <c r="F6" s="458"/>
      <c r="G6" s="458"/>
      <c r="H6" s="458"/>
      <c r="I6" s="458"/>
      <c r="J6" s="458"/>
      <c r="K6" s="458"/>
      <c r="L6" s="458"/>
    </row>
    <row r="7" spans="1:14" ht="13.2" customHeight="1" x14ac:dyDescent="0.3">
      <c r="B7" s="90" t="s">
        <v>510</v>
      </c>
      <c r="C7" s="453"/>
      <c r="D7" s="453"/>
      <c r="E7" s="453"/>
      <c r="F7" s="453"/>
      <c r="G7" s="453"/>
      <c r="H7" s="453"/>
      <c r="I7" s="453"/>
      <c r="J7" s="453"/>
      <c r="K7" s="453"/>
      <c r="L7" s="453"/>
    </row>
    <row r="8" spans="1:14" ht="13.2" customHeight="1" x14ac:dyDescent="0.3">
      <c r="B8" s="90" t="s">
        <v>511</v>
      </c>
      <c r="C8" s="454"/>
      <c r="D8" s="455"/>
      <c r="E8" s="90"/>
      <c r="F8" s="90"/>
      <c r="G8" s="90"/>
      <c r="H8" s="90"/>
      <c r="I8" s="90"/>
      <c r="J8" s="90"/>
      <c r="K8" s="90"/>
      <c r="L8" s="90"/>
    </row>
    <row r="10" spans="1:14" ht="18.600000000000001" customHeight="1" x14ac:dyDescent="0.3">
      <c r="A10" s="456" t="s">
        <v>502</v>
      </c>
      <c r="B10" s="456" t="s">
        <v>512</v>
      </c>
      <c r="C10" s="456" t="s">
        <v>513</v>
      </c>
      <c r="D10" s="457" t="s">
        <v>514</v>
      </c>
      <c r="E10" s="457"/>
      <c r="F10" s="457"/>
      <c r="G10" s="457"/>
      <c r="H10" s="456" t="s">
        <v>515</v>
      </c>
      <c r="I10" s="456"/>
      <c r="J10" s="456"/>
      <c r="K10" s="457" t="s">
        <v>516</v>
      </c>
      <c r="L10" s="457" t="s">
        <v>517</v>
      </c>
    </row>
    <row r="11" spans="1:14" ht="61.95" customHeight="1" x14ac:dyDescent="0.3">
      <c r="A11" s="456"/>
      <c r="B11" s="456"/>
      <c r="C11" s="456"/>
      <c r="D11" s="189" t="s">
        <v>518</v>
      </c>
      <c r="E11" s="190" t="s">
        <v>519</v>
      </c>
      <c r="F11" s="190" t="s">
        <v>520</v>
      </c>
      <c r="G11" s="190" t="s">
        <v>521</v>
      </c>
      <c r="H11" s="189" t="s">
        <v>518</v>
      </c>
      <c r="I11" s="189" t="s">
        <v>522</v>
      </c>
      <c r="J11" s="189" t="s">
        <v>523</v>
      </c>
      <c r="K11" s="457"/>
      <c r="L11" s="457"/>
    </row>
    <row r="12" spans="1:14" ht="13.2" customHeight="1" x14ac:dyDescent="0.3">
      <c r="A12" s="91">
        <v>0</v>
      </c>
      <c r="B12" s="91">
        <v>1</v>
      </c>
      <c r="C12" s="91">
        <v>2</v>
      </c>
      <c r="D12" s="91" t="s">
        <v>524</v>
      </c>
      <c r="E12" s="91">
        <v>4</v>
      </c>
      <c r="F12" s="191">
        <v>5</v>
      </c>
      <c r="G12" s="191">
        <v>6</v>
      </c>
      <c r="H12" s="191" t="s">
        <v>525</v>
      </c>
      <c r="I12" s="191">
        <v>8</v>
      </c>
      <c r="J12" s="191">
        <v>9</v>
      </c>
      <c r="K12" s="191">
        <v>10</v>
      </c>
      <c r="L12" s="191" t="s">
        <v>526</v>
      </c>
    </row>
    <row r="13" spans="1:14" ht="34.200000000000003" customHeight="1" x14ac:dyDescent="0.3">
      <c r="A13" s="93">
        <v>1</v>
      </c>
      <c r="B13" s="92">
        <f>'Export SMIS A NU SE ANEXA!'!G2</f>
        <v>0</v>
      </c>
      <c r="C13" s="93">
        <f>'Export SMIS A NU SE ANEXA!'!I2</f>
        <v>0</v>
      </c>
      <c r="D13" s="192">
        <f>E13+F13+G13</f>
        <v>0</v>
      </c>
      <c r="E13" s="192">
        <f>'Export SMIS A NU SE ANEXA!'!AJ2</f>
        <v>0</v>
      </c>
      <c r="F13" s="192">
        <f>'Export SMIS A NU SE ANEXA!'!AM2</f>
        <v>0</v>
      </c>
      <c r="G13" s="192">
        <f>'Export SMIS A NU SE ANEXA!'!AD2</f>
        <v>0</v>
      </c>
      <c r="H13" s="192">
        <f>I13+J13</f>
        <v>0</v>
      </c>
      <c r="I13" s="192">
        <f>'Export SMIS A NU SE ANEXA!'!S2</f>
        <v>0</v>
      </c>
      <c r="J13" s="192">
        <f>'Export SMIS A NU SE ANEXA!'!X2</f>
        <v>0</v>
      </c>
      <c r="K13" s="192">
        <f>'Export SMIS A NU SE ANEXA!'!Y2</f>
        <v>0</v>
      </c>
      <c r="L13" s="192">
        <f>D13+K13</f>
        <v>0</v>
      </c>
      <c r="M13" s="446">
        <f>'Export SMIS A NU SE ANEXA!'!F2</f>
        <v>0</v>
      </c>
      <c r="N13" s="447"/>
    </row>
    <row r="14" spans="1:14" ht="13.2" customHeight="1" x14ac:dyDescent="0.3">
      <c r="A14" s="93">
        <v>2</v>
      </c>
      <c r="B14" s="92">
        <f>'Export SMIS A NU SE ANEXA!'!G3</f>
        <v>0</v>
      </c>
      <c r="C14" s="93">
        <f>'Export SMIS A NU SE ANEXA!'!I3</f>
        <v>0</v>
      </c>
      <c r="D14" s="192">
        <f t="shared" ref="D14:D23" si="0">E14+F14+G14</f>
        <v>0</v>
      </c>
      <c r="E14" s="192">
        <f>'Export SMIS A NU SE ANEXA!'!AJ3</f>
        <v>0</v>
      </c>
      <c r="F14" s="192">
        <f>'Export SMIS A NU SE ANEXA!'!AM3</f>
        <v>0</v>
      </c>
      <c r="G14" s="192">
        <f>'Export SMIS A NU SE ANEXA!'!AD3</f>
        <v>0</v>
      </c>
      <c r="H14" s="192">
        <f t="shared" ref="H14:H23" si="1">I14+J14</f>
        <v>0</v>
      </c>
      <c r="I14" s="192">
        <f>'Export SMIS A NU SE ANEXA!'!S3</f>
        <v>0</v>
      </c>
      <c r="J14" s="192">
        <f>'Export SMIS A NU SE ANEXA!'!X3</f>
        <v>0</v>
      </c>
      <c r="K14" s="192">
        <f>'Export SMIS A NU SE ANEXA!'!Y3</f>
        <v>0</v>
      </c>
      <c r="L14" s="192">
        <f t="shared" ref="L14:L23" si="2">D14+K14</f>
        <v>0</v>
      </c>
      <c r="M14" s="446">
        <f>'Export SMIS A NU SE ANEXA!'!F3</f>
        <v>0</v>
      </c>
      <c r="N14" s="447"/>
    </row>
    <row r="15" spans="1:14" ht="13.2" customHeight="1" x14ac:dyDescent="0.3">
      <c r="A15" s="93">
        <v>3</v>
      </c>
      <c r="B15" s="92">
        <f>'Export SMIS A NU SE ANEXA!'!G4</f>
        <v>0</v>
      </c>
      <c r="C15" s="93">
        <f>'Export SMIS A NU SE ANEXA!'!I4</f>
        <v>0</v>
      </c>
      <c r="D15" s="192">
        <f t="shared" si="0"/>
        <v>0</v>
      </c>
      <c r="E15" s="192">
        <f>'Export SMIS A NU SE ANEXA!'!AJ4</f>
        <v>0</v>
      </c>
      <c r="F15" s="192">
        <f>'Export SMIS A NU SE ANEXA!'!AM4</f>
        <v>0</v>
      </c>
      <c r="G15" s="192">
        <f>'Export SMIS A NU SE ANEXA!'!AD4</f>
        <v>0</v>
      </c>
      <c r="H15" s="192">
        <f t="shared" si="1"/>
        <v>0</v>
      </c>
      <c r="I15" s="192">
        <f>'Export SMIS A NU SE ANEXA!'!S4</f>
        <v>0</v>
      </c>
      <c r="J15" s="192">
        <f>'Export SMIS A NU SE ANEXA!'!X4</f>
        <v>0</v>
      </c>
      <c r="K15" s="192">
        <f>'Export SMIS A NU SE ANEXA!'!Y4</f>
        <v>0</v>
      </c>
      <c r="L15" s="192">
        <f t="shared" si="2"/>
        <v>0</v>
      </c>
      <c r="M15" s="446">
        <f>'Export SMIS A NU SE ANEXA!'!F4</f>
        <v>0</v>
      </c>
      <c r="N15" s="447"/>
    </row>
    <row r="16" spans="1:14" ht="13.2" customHeight="1" x14ac:dyDescent="0.3">
      <c r="A16" s="93">
        <v>4</v>
      </c>
      <c r="B16" s="92">
        <f>'Export SMIS A NU SE ANEXA!'!G5</f>
        <v>0</v>
      </c>
      <c r="C16" s="93">
        <f>'Export SMIS A NU SE ANEXA!'!I5</f>
        <v>0</v>
      </c>
      <c r="D16" s="192">
        <f t="shared" si="0"/>
        <v>0</v>
      </c>
      <c r="E16" s="192">
        <f>'Export SMIS A NU SE ANEXA!'!AJ5</f>
        <v>0</v>
      </c>
      <c r="F16" s="192">
        <f>'Export SMIS A NU SE ANEXA!'!AM5</f>
        <v>0</v>
      </c>
      <c r="G16" s="192">
        <f>'Export SMIS A NU SE ANEXA!'!AD5</f>
        <v>0</v>
      </c>
      <c r="H16" s="192">
        <f t="shared" si="1"/>
        <v>0</v>
      </c>
      <c r="I16" s="192">
        <f>'Export SMIS A NU SE ANEXA!'!S5</f>
        <v>0</v>
      </c>
      <c r="J16" s="192">
        <f>'Export SMIS A NU SE ANEXA!'!X5</f>
        <v>0</v>
      </c>
      <c r="K16" s="192">
        <f>'Export SMIS A NU SE ANEXA!'!Y5</f>
        <v>0</v>
      </c>
      <c r="L16" s="192">
        <f t="shared" si="2"/>
        <v>0</v>
      </c>
      <c r="M16" s="446">
        <f>'Export SMIS A NU SE ANEXA!'!F5</f>
        <v>0</v>
      </c>
      <c r="N16" s="447"/>
    </row>
    <row r="17" spans="1:14" ht="13.2" customHeight="1" x14ac:dyDescent="0.3">
      <c r="A17" s="93">
        <v>5</v>
      </c>
      <c r="B17" s="92">
        <f>'Export SMIS A NU SE ANEXA!'!G6</f>
        <v>0</v>
      </c>
      <c r="C17" s="93">
        <f>'Export SMIS A NU SE ANEXA!'!I6</f>
        <v>0</v>
      </c>
      <c r="D17" s="192">
        <f t="shared" si="0"/>
        <v>0</v>
      </c>
      <c r="E17" s="192">
        <f>'Export SMIS A NU SE ANEXA!'!AJ6</f>
        <v>0</v>
      </c>
      <c r="F17" s="192">
        <f>'Export SMIS A NU SE ANEXA!'!AM6</f>
        <v>0</v>
      </c>
      <c r="G17" s="192">
        <f>'Export SMIS A NU SE ANEXA!'!AD6</f>
        <v>0</v>
      </c>
      <c r="H17" s="192">
        <f t="shared" si="1"/>
        <v>0</v>
      </c>
      <c r="I17" s="192">
        <f>'Export SMIS A NU SE ANEXA!'!S6</f>
        <v>0</v>
      </c>
      <c r="J17" s="192">
        <f>'Export SMIS A NU SE ANEXA!'!X6</f>
        <v>0</v>
      </c>
      <c r="K17" s="192">
        <f>'Export SMIS A NU SE ANEXA!'!Y6</f>
        <v>0</v>
      </c>
      <c r="L17" s="192">
        <f t="shared" si="2"/>
        <v>0</v>
      </c>
      <c r="M17" s="446">
        <f>'Export SMIS A NU SE ANEXA!'!F6</f>
        <v>0</v>
      </c>
      <c r="N17" s="447"/>
    </row>
    <row r="18" spans="1:14" ht="13.2" customHeight="1" x14ac:dyDescent="0.3">
      <c r="A18" s="93">
        <v>6</v>
      </c>
      <c r="B18" s="92">
        <f>'Export SMIS A NU SE ANEXA!'!G7</f>
        <v>0</v>
      </c>
      <c r="C18" s="93">
        <f>'Export SMIS A NU SE ANEXA!'!I7</f>
        <v>0</v>
      </c>
      <c r="D18" s="192">
        <f t="shared" si="0"/>
        <v>0</v>
      </c>
      <c r="E18" s="192">
        <f>'Export SMIS A NU SE ANEXA!'!AJ7</f>
        <v>0</v>
      </c>
      <c r="F18" s="192">
        <f>'Export SMIS A NU SE ANEXA!'!AM7</f>
        <v>0</v>
      </c>
      <c r="G18" s="192">
        <f>'Export SMIS A NU SE ANEXA!'!AD7</f>
        <v>0</v>
      </c>
      <c r="H18" s="192">
        <f t="shared" si="1"/>
        <v>0</v>
      </c>
      <c r="I18" s="192">
        <f>'Export SMIS A NU SE ANEXA!'!S7</f>
        <v>0</v>
      </c>
      <c r="J18" s="192">
        <f>'Export SMIS A NU SE ANEXA!'!X7</f>
        <v>0</v>
      </c>
      <c r="K18" s="192">
        <f>'Export SMIS A NU SE ANEXA!'!Y7</f>
        <v>0</v>
      </c>
      <c r="L18" s="192">
        <f t="shared" si="2"/>
        <v>0</v>
      </c>
      <c r="M18" s="446">
        <f>'Export SMIS A NU SE ANEXA!'!F7</f>
        <v>0</v>
      </c>
      <c r="N18" s="447"/>
    </row>
    <row r="19" spans="1:14" ht="13.2" customHeight="1" x14ac:dyDescent="0.3">
      <c r="A19" s="93">
        <v>7</v>
      </c>
      <c r="B19" s="92">
        <f>'Export SMIS A NU SE ANEXA!'!G8</f>
        <v>0</v>
      </c>
      <c r="C19" s="93">
        <f>'Export SMIS A NU SE ANEXA!'!I8</f>
        <v>0</v>
      </c>
      <c r="D19" s="192">
        <f t="shared" si="0"/>
        <v>0</v>
      </c>
      <c r="E19" s="192">
        <f>'Export SMIS A NU SE ANEXA!'!AJ8</f>
        <v>0</v>
      </c>
      <c r="F19" s="192">
        <f>'Export SMIS A NU SE ANEXA!'!AM8</f>
        <v>0</v>
      </c>
      <c r="G19" s="192">
        <f>'Export SMIS A NU SE ANEXA!'!AD8</f>
        <v>0</v>
      </c>
      <c r="H19" s="192">
        <f t="shared" si="1"/>
        <v>0</v>
      </c>
      <c r="I19" s="192">
        <f>'Export SMIS A NU SE ANEXA!'!S8</f>
        <v>0</v>
      </c>
      <c r="J19" s="192">
        <f>'Export SMIS A NU SE ANEXA!'!X8</f>
        <v>0</v>
      </c>
      <c r="K19" s="192">
        <f>'Export SMIS A NU SE ANEXA!'!Y8</f>
        <v>0</v>
      </c>
      <c r="L19" s="192">
        <f t="shared" si="2"/>
        <v>0</v>
      </c>
      <c r="M19" s="446">
        <f>'Export SMIS A NU SE ANEXA!'!F8</f>
        <v>0</v>
      </c>
      <c r="N19" s="447"/>
    </row>
    <row r="20" spans="1:14" ht="13.2" customHeight="1" x14ac:dyDescent="0.3">
      <c r="A20" s="93">
        <v>8</v>
      </c>
      <c r="B20" s="92">
        <f>'Export SMIS A NU SE ANEXA!'!G9</f>
        <v>0</v>
      </c>
      <c r="C20" s="93">
        <f>'Export SMIS A NU SE ANEXA!'!I9</f>
        <v>0</v>
      </c>
      <c r="D20" s="192">
        <f t="shared" si="0"/>
        <v>0</v>
      </c>
      <c r="E20" s="192">
        <f>'Export SMIS A NU SE ANEXA!'!AJ9</f>
        <v>0</v>
      </c>
      <c r="F20" s="192">
        <f>'Export SMIS A NU SE ANEXA!'!AM9</f>
        <v>0</v>
      </c>
      <c r="G20" s="192">
        <f>'Export SMIS A NU SE ANEXA!'!AD9</f>
        <v>0</v>
      </c>
      <c r="H20" s="192">
        <f t="shared" si="1"/>
        <v>0</v>
      </c>
      <c r="I20" s="192">
        <f>'Export SMIS A NU SE ANEXA!'!S9</f>
        <v>0</v>
      </c>
      <c r="J20" s="192">
        <f>'Export SMIS A NU SE ANEXA!'!X9</f>
        <v>0</v>
      </c>
      <c r="K20" s="192">
        <f>'Export SMIS A NU SE ANEXA!'!Y9</f>
        <v>0</v>
      </c>
      <c r="L20" s="192">
        <f t="shared" si="2"/>
        <v>0</v>
      </c>
      <c r="M20" s="446">
        <f>'Export SMIS A NU SE ANEXA!'!F9</f>
        <v>0</v>
      </c>
      <c r="N20" s="447"/>
    </row>
    <row r="21" spans="1:14" ht="13.2" customHeight="1" x14ac:dyDescent="0.3">
      <c r="A21" s="93">
        <v>9</v>
      </c>
      <c r="B21" s="92">
        <f>'Export SMIS A NU SE ANEXA!'!G10</f>
        <v>0</v>
      </c>
      <c r="C21" s="93">
        <f>'Export SMIS A NU SE ANEXA!'!I10</f>
        <v>0</v>
      </c>
      <c r="D21" s="192">
        <f t="shared" si="0"/>
        <v>0</v>
      </c>
      <c r="E21" s="192">
        <f>'Export SMIS A NU SE ANEXA!'!AJ10</f>
        <v>0</v>
      </c>
      <c r="F21" s="192">
        <f>'Export SMIS A NU SE ANEXA!'!AM10</f>
        <v>0</v>
      </c>
      <c r="G21" s="192">
        <f>'Export SMIS A NU SE ANEXA!'!AD10</f>
        <v>0</v>
      </c>
      <c r="H21" s="192">
        <f t="shared" si="1"/>
        <v>0</v>
      </c>
      <c r="I21" s="192">
        <f>'Export SMIS A NU SE ANEXA!'!S10</f>
        <v>0</v>
      </c>
      <c r="J21" s="192">
        <f>'Export SMIS A NU SE ANEXA!'!X10</f>
        <v>0</v>
      </c>
      <c r="K21" s="192">
        <f>'Export SMIS A NU SE ANEXA!'!Y10</f>
        <v>0</v>
      </c>
      <c r="L21" s="192">
        <f t="shared" si="2"/>
        <v>0</v>
      </c>
      <c r="M21" s="446">
        <f>'Export SMIS A NU SE ANEXA!'!F10</f>
        <v>0</v>
      </c>
      <c r="N21" s="447"/>
    </row>
    <row r="22" spans="1:14" ht="13.2" customHeight="1" x14ac:dyDescent="0.3">
      <c r="A22" s="93">
        <v>10</v>
      </c>
      <c r="B22" s="92">
        <f>'Export SMIS A NU SE ANEXA!'!G11</f>
        <v>0</v>
      </c>
      <c r="C22" s="93">
        <f>'Export SMIS A NU SE ANEXA!'!I11</f>
        <v>0</v>
      </c>
      <c r="D22" s="192">
        <f t="shared" si="0"/>
        <v>0</v>
      </c>
      <c r="E22" s="192">
        <f>'Export SMIS A NU SE ANEXA!'!AJ11</f>
        <v>0</v>
      </c>
      <c r="F22" s="192">
        <f>'Export SMIS A NU SE ANEXA!'!AM11</f>
        <v>0</v>
      </c>
      <c r="G22" s="192">
        <f>'Export SMIS A NU SE ANEXA!'!AD11</f>
        <v>0</v>
      </c>
      <c r="H22" s="192">
        <f t="shared" si="1"/>
        <v>0</v>
      </c>
      <c r="I22" s="192">
        <f>'Export SMIS A NU SE ANEXA!'!S11</f>
        <v>0</v>
      </c>
      <c r="J22" s="192">
        <f>'Export SMIS A NU SE ANEXA!'!X11</f>
        <v>0</v>
      </c>
      <c r="K22" s="192">
        <f>'Export SMIS A NU SE ANEXA!'!Y11</f>
        <v>0</v>
      </c>
      <c r="L22" s="192">
        <f t="shared" si="2"/>
        <v>0</v>
      </c>
      <c r="M22" s="446">
        <f>'Export SMIS A NU SE ANEXA!'!F11</f>
        <v>0</v>
      </c>
      <c r="N22" s="447"/>
    </row>
    <row r="23" spans="1:14" ht="13.2" customHeight="1" x14ac:dyDescent="0.3">
      <c r="A23" s="93">
        <v>11</v>
      </c>
      <c r="B23" s="92">
        <f>'Export SMIS A NU SE ANEXA!'!G12</f>
        <v>0</v>
      </c>
      <c r="C23" s="93">
        <f>'Export SMIS A NU SE ANEXA!'!I12</f>
        <v>0</v>
      </c>
      <c r="D23" s="192">
        <f t="shared" si="0"/>
        <v>0</v>
      </c>
      <c r="E23" s="192">
        <f>'Export SMIS A NU SE ANEXA!'!AJ12</f>
        <v>0</v>
      </c>
      <c r="F23" s="192">
        <f>'Export SMIS A NU SE ANEXA!'!AM12</f>
        <v>0</v>
      </c>
      <c r="G23" s="192">
        <f>'Export SMIS A NU SE ANEXA!'!AD12</f>
        <v>0</v>
      </c>
      <c r="H23" s="192">
        <f t="shared" si="1"/>
        <v>0</v>
      </c>
      <c r="I23" s="192">
        <f>'Export SMIS A NU SE ANEXA!'!S12</f>
        <v>0</v>
      </c>
      <c r="J23" s="192">
        <f>'Export SMIS A NU SE ANEXA!'!X12</f>
        <v>0</v>
      </c>
      <c r="K23" s="192">
        <f>'Export SMIS A NU SE ANEXA!'!Y12</f>
        <v>0</v>
      </c>
      <c r="L23" s="192">
        <f t="shared" si="2"/>
        <v>0</v>
      </c>
      <c r="M23" s="446">
        <f>'Export SMIS A NU SE ANEXA!'!F12</f>
        <v>0</v>
      </c>
      <c r="N23" s="447"/>
    </row>
    <row r="24" spans="1:14" ht="13.2" customHeight="1" x14ac:dyDescent="0.3">
      <c r="A24" s="93">
        <v>12</v>
      </c>
      <c r="B24" s="92">
        <f>'Export SMIS A NU SE ANEXA!'!G13</f>
        <v>0</v>
      </c>
      <c r="C24" s="93">
        <f>'Export SMIS A NU SE ANEXA!'!I13</f>
        <v>0</v>
      </c>
      <c r="D24" s="192">
        <f t="shared" ref="D24:D52" si="3">E24+F24+G24</f>
        <v>0</v>
      </c>
      <c r="E24" s="192">
        <f>'Export SMIS A NU SE ANEXA!'!AJ13</f>
        <v>0</v>
      </c>
      <c r="F24" s="192">
        <f>'Export SMIS A NU SE ANEXA!'!AM13</f>
        <v>0</v>
      </c>
      <c r="G24" s="192">
        <f>'Export SMIS A NU SE ANEXA!'!AD13</f>
        <v>0</v>
      </c>
      <c r="H24" s="192">
        <f t="shared" ref="H24:H52" si="4">I24+J24</f>
        <v>0</v>
      </c>
      <c r="I24" s="192">
        <f>'Export SMIS A NU SE ANEXA!'!S13</f>
        <v>0</v>
      </c>
      <c r="J24" s="192">
        <f>'Export SMIS A NU SE ANEXA!'!X13</f>
        <v>0</v>
      </c>
      <c r="K24" s="192">
        <f>'Export SMIS A NU SE ANEXA!'!Y13</f>
        <v>0</v>
      </c>
      <c r="L24" s="192">
        <f t="shared" ref="L24:L52" si="5">D24+K24</f>
        <v>0</v>
      </c>
      <c r="M24" s="446">
        <f>'Export SMIS A NU SE ANEXA!'!F13</f>
        <v>0</v>
      </c>
      <c r="N24" s="447"/>
    </row>
    <row r="25" spans="1:14" ht="13.2" customHeight="1" x14ac:dyDescent="0.3">
      <c r="A25" s="93">
        <v>13</v>
      </c>
      <c r="B25" s="92">
        <f>'Export SMIS A NU SE ANEXA!'!G14</f>
        <v>0</v>
      </c>
      <c r="C25" s="93">
        <f>'Export SMIS A NU SE ANEXA!'!I14</f>
        <v>0</v>
      </c>
      <c r="D25" s="192">
        <f t="shared" si="3"/>
        <v>0</v>
      </c>
      <c r="E25" s="192">
        <f>'Export SMIS A NU SE ANEXA!'!AJ14</f>
        <v>0</v>
      </c>
      <c r="F25" s="192">
        <f>'Export SMIS A NU SE ANEXA!'!AM14</f>
        <v>0</v>
      </c>
      <c r="G25" s="192">
        <f>'Export SMIS A NU SE ANEXA!'!AD14</f>
        <v>0</v>
      </c>
      <c r="H25" s="192">
        <f t="shared" si="4"/>
        <v>0</v>
      </c>
      <c r="I25" s="192">
        <f>'Export SMIS A NU SE ANEXA!'!S14</f>
        <v>0</v>
      </c>
      <c r="J25" s="192">
        <f>'Export SMIS A NU SE ANEXA!'!X14</f>
        <v>0</v>
      </c>
      <c r="K25" s="192">
        <f>'Export SMIS A NU SE ANEXA!'!Y14</f>
        <v>0</v>
      </c>
      <c r="L25" s="192">
        <f t="shared" si="5"/>
        <v>0</v>
      </c>
      <c r="M25" s="446">
        <f>'Export SMIS A NU SE ANEXA!'!F14</f>
        <v>0</v>
      </c>
      <c r="N25" s="447"/>
    </row>
    <row r="26" spans="1:14" ht="13.2" customHeight="1" x14ac:dyDescent="0.3">
      <c r="A26" s="93">
        <v>14</v>
      </c>
      <c r="B26" s="92">
        <f>'Export SMIS A NU SE ANEXA!'!G15</f>
        <v>0</v>
      </c>
      <c r="C26" s="93">
        <f>'Export SMIS A NU SE ANEXA!'!I15</f>
        <v>0</v>
      </c>
      <c r="D26" s="192">
        <f t="shared" si="3"/>
        <v>0</v>
      </c>
      <c r="E26" s="192">
        <f>'Export SMIS A NU SE ANEXA!'!AJ15</f>
        <v>0</v>
      </c>
      <c r="F26" s="192">
        <f>'Export SMIS A NU SE ANEXA!'!AM15</f>
        <v>0</v>
      </c>
      <c r="G26" s="192">
        <f>'Export SMIS A NU SE ANEXA!'!AD15</f>
        <v>0</v>
      </c>
      <c r="H26" s="192">
        <f t="shared" si="4"/>
        <v>0</v>
      </c>
      <c r="I26" s="192">
        <f>'Export SMIS A NU SE ANEXA!'!S15</f>
        <v>0</v>
      </c>
      <c r="J26" s="192">
        <f>'Export SMIS A NU SE ANEXA!'!X15</f>
        <v>0</v>
      </c>
      <c r="K26" s="192">
        <f>'Export SMIS A NU SE ANEXA!'!Y15</f>
        <v>0</v>
      </c>
      <c r="L26" s="192">
        <f t="shared" si="5"/>
        <v>0</v>
      </c>
      <c r="M26" s="446">
        <f>'Export SMIS A NU SE ANEXA!'!F15</f>
        <v>0</v>
      </c>
      <c r="N26" s="447"/>
    </row>
    <row r="27" spans="1:14" ht="13.2" customHeight="1" x14ac:dyDescent="0.3">
      <c r="A27" s="93">
        <v>15</v>
      </c>
      <c r="B27" s="92">
        <f>'Export SMIS A NU SE ANEXA!'!G16</f>
        <v>0</v>
      </c>
      <c r="C27" s="93">
        <f>'Export SMIS A NU SE ANEXA!'!I16</f>
        <v>0</v>
      </c>
      <c r="D27" s="192">
        <f t="shared" si="3"/>
        <v>0</v>
      </c>
      <c r="E27" s="192">
        <f>'Export SMIS A NU SE ANEXA!'!AJ16</f>
        <v>0</v>
      </c>
      <c r="F27" s="192">
        <f>'Export SMIS A NU SE ANEXA!'!AM16</f>
        <v>0</v>
      </c>
      <c r="G27" s="192">
        <f>'Export SMIS A NU SE ANEXA!'!AD16</f>
        <v>0</v>
      </c>
      <c r="H27" s="192">
        <f t="shared" si="4"/>
        <v>0</v>
      </c>
      <c r="I27" s="192">
        <f>'Export SMIS A NU SE ANEXA!'!S16</f>
        <v>0</v>
      </c>
      <c r="J27" s="192">
        <f>'Export SMIS A NU SE ANEXA!'!X16</f>
        <v>0</v>
      </c>
      <c r="K27" s="192">
        <f>'Export SMIS A NU SE ANEXA!'!Y16</f>
        <v>0</v>
      </c>
      <c r="L27" s="192">
        <f t="shared" si="5"/>
        <v>0</v>
      </c>
      <c r="M27" s="446">
        <f>'Export SMIS A NU SE ANEXA!'!F16</f>
        <v>0</v>
      </c>
      <c r="N27" s="447"/>
    </row>
    <row r="28" spans="1:14" ht="13.2" customHeight="1" x14ac:dyDescent="0.3">
      <c r="A28" s="93">
        <v>16</v>
      </c>
      <c r="B28" s="92">
        <f>'Export SMIS A NU SE ANEXA!'!G17</f>
        <v>0</v>
      </c>
      <c r="C28" s="93">
        <f>'Export SMIS A NU SE ANEXA!'!I17</f>
        <v>0</v>
      </c>
      <c r="D28" s="192">
        <f t="shared" si="3"/>
        <v>0</v>
      </c>
      <c r="E28" s="192">
        <f>'Export SMIS A NU SE ANEXA!'!AJ17</f>
        <v>0</v>
      </c>
      <c r="F28" s="192">
        <f>'Export SMIS A NU SE ANEXA!'!AM17</f>
        <v>0</v>
      </c>
      <c r="G28" s="192">
        <f>'Export SMIS A NU SE ANEXA!'!AD17</f>
        <v>0</v>
      </c>
      <c r="H28" s="192">
        <f t="shared" si="4"/>
        <v>0</v>
      </c>
      <c r="I28" s="192">
        <f>'Export SMIS A NU SE ANEXA!'!S17</f>
        <v>0</v>
      </c>
      <c r="J28" s="192">
        <f>'Export SMIS A NU SE ANEXA!'!X17</f>
        <v>0</v>
      </c>
      <c r="K28" s="192">
        <f>'Export SMIS A NU SE ANEXA!'!Y17</f>
        <v>0</v>
      </c>
      <c r="L28" s="192">
        <f t="shared" si="5"/>
        <v>0</v>
      </c>
      <c r="M28" s="446">
        <f>'Export SMIS A NU SE ANEXA!'!F17</f>
        <v>0</v>
      </c>
      <c r="N28" s="447"/>
    </row>
    <row r="29" spans="1:14" ht="13.2" customHeight="1" x14ac:dyDescent="0.3">
      <c r="A29" s="93">
        <v>17</v>
      </c>
      <c r="B29" s="92">
        <f>'Export SMIS A NU SE ANEXA!'!G18</f>
        <v>0</v>
      </c>
      <c r="C29" s="93">
        <f>'Export SMIS A NU SE ANEXA!'!I18</f>
        <v>0</v>
      </c>
      <c r="D29" s="192">
        <f t="shared" si="3"/>
        <v>0</v>
      </c>
      <c r="E29" s="192">
        <f>'Export SMIS A NU SE ANEXA!'!AJ18</f>
        <v>0</v>
      </c>
      <c r="F29" s="192">
        <f>'Export SMIS A NU SE ANEXA!'!AM18</f>
        <v>0</v>
      </c>
      <c r="G29" s="192">
        <f>'Export SMIS A NU SE ANEXA!'!AD18</f>
        <v>0</v>
      </c>
      <c r="H29" s="192">
        <f t="shared" si="4"/>
        <v>0</v>
      </c>
      <c r="I29" s="192">
        <f>'Export SMIS A NU SE ANEXA!'!S18</f>
        <v>0</v>
      </c>
      <c r="J29" s="192">
        <f>'Export SMIS A NU SE ANEXA!'!X18</f>
        <v>0</v>
      </c>
      <c r="K29" s="192">
        <f>'Export SMIS A NU SE ANEXA!'!Y18</f>
        <v>0</v>
      </c>
      <c r="L29" s="192">
        <f t="shared" si="5"/>
        <v>0</v>
      </c>
      <c r="M29" s="446">
        <f>'Export SMIS A NU SE ANEXA!'!F18</f>
        <v>0</v>
      </c>
      <c r="N29" s="447"/>
    </row>
    <row r="30" spans="1:14" ht="13.2" customHeight="1" x14ac:dyDescent="0.3">
      <c r="A30" s="93">
        <v>18</v>
      </c>
      <c r="B30" s="92">
        <f>'Export SMIS A NU SE ANEXA!'!G19</f>
        <v>0</v>
      </c>
      <c r="C30" s="93">
        <f>'Export SMIS A NU SE ANEXA!'!I19</f>
        <v>0</v>
      </c>
      <c r="D30" s="192">
        <f t="shared" si="3"/>
        <v>0</v>
      </c>
      <c r="E30" s="192">
        <f>'Export SMIS A NU SE ANEXA!'!AJ19</f>
        <v>0</v>
      </c>
      <c r="F30" s="192">
        <f>'Export SMIS A NU SE ANEXA!'!AM19</f>
        <v>0</v>
      </c>
      <c r="G30" s="192">
        <f>'Export SMIS A NU SE ANEXA!'!AD19</f>
        <v>0</v>
      </c>
      <c r="H30" s="192">
        <f t="shared" si="4"/>
        <v>0</v>
      </c>
      <c r="I30" s="192">
        <f>'Export SMIS A NU SE ANEXA!'!S19</f>
        <v>0</v>
      </c>
      <c r="J30" s="192">
        <f>'Export SMIS A NU SE ANEXA!'!X19</f>
        <v>0</v>
      </c>
      <c r="K30" s="192">
        <f>'Export SMIS A NU SE ANEXA!'!Y19</f>
        <v>0</v>
      </c>
      <c r="L30" s="192">
        <f t="shared" si="5"/>
        <v>0</v>
      </c>
      <c r="M30" s="446">
        <f>'Export SMIS A NU SE ANEXA!'!F19</f>
        <v>0</v>
      </c>
      <c r="N30" s="447"/>
    </row>
    <row r="31" spans="1:14" ht="13.2" customHeight="1" x14ac:dyDescent="0.3">
      <c r="A31" s="93">
        <v>19</v>
      </c>
      <c r="B31" s="92">
        <f>'Export SMIS A NU SE ANEXA!'!G20</f>
        <v>0</v>
      </c>
      <c r="C31" s="93">
        <f>'Export SMIS A NU SE ANEXA!'!I20</f>
        <v>0</v>
      </c>
      <c r="D31" s="192">
        <f t="shared" si="3"/>
        <v>0</v>
      </c>
      <c r="E31" s="192">
        <f>'Export SMIS A NU SE ANEXA!'!AJ20</f>
        <v>0</v>
      </c>
      <c r="F31" s="192">
        <f>'Export SMIS A NU SE ANEXA!'!AM20</f>
        <v>0</v>
      </c>
      <c r="G31" s="192">
        <f>'Export SMIS A NU SE ANEXA!'!AD20</f>
        <v>0</v>
      </c>
      <c r="H31" s="192">
        <f t="shared" si="4"/>
        <v>0</v>
      </c>
      <c r="I31" s="192">
        <f>'Export SMIS A NU SE ANEXA!'!S20</f>
        <v>0</v>
      </c>
      <c r="J31" s="192">
        <f>'Export SMIS A NU SE ANEXA!'!X20</f>
        <v>0</v>
      </c>
      <c r="K31" s="192">
        <f>'Export SMIS A NU SE ANEXA!'!Y20</f>
        <v>0</v>
      </c>
      <c r="L31" s="192">
        <f t="shared" si="5"/>
        <v>0</v>
      </c>
      <c r="M31" s="446">
        <f>'Export SMIS A NU SE ANEXA!'!F20</f>
        <v>0</v>
      </c>
      <c r="N31" s="447"/>
    </row>
    <row r="32" spans="1:14" ht="13.2" customHeight="1" x14ac:dyDescent="0.3">
      <c r="A32" s="93">
        <v>20</v>
      </c>
      <c r="B32" s="92">
        <f>'Export SMIS A NU SE ANEXA!'!G21</f>
        <v>0</v>
      </c>
      <c r="C32" s="93">
        <f>'Export SMIS A NU SE ANEXA!'!I21</f>
        <v>0</v>
      </c>
      <c r="D32" s="192">
        <f t="shared" si="3"/>
        <v>0</v>
      </c>
      <c r="E32" s="192">
        <f>'Export SMIS A NU SE ANEXA!'!AJ21</f>
        <v>0</v>
      </c>
      <c r="F32" s="192">
        <f>'Export SMIS A NU SE ANEXA!'!AM21</f>
        <v>0</v>
      </c>
      <c r="G32" s="192">
        <f>'Export SMIS A NU SE ANEXA!'!AD21</f>
        <v>0</v>
      </c>
      <c r="H32" s="192">
        <f t="shared" si="4"/>
        <v>0</v>
      </c>
      <c r="I32" s="192">
        <f>'Export SMIS A NU SE ANEXA!'!S21</f>
        <v>0</v>
      </c>
      <c r="J32" s="192">
        <f>'Export SMIS A NU SE ANEXA!'!X21</f>
        <v>0</v>
      </c>
      <c r="K32" s="192">
        <f>'Export SMIS A NU SE ANEXA!'!Y21</f>
        <v>0</v>
      </c>
      <c r="L32" s="192">
        <f t="shared" si="5"/>
        <v>0</v>
      </c>
      <c r="M32" s="446">
        <f>'Export SMIS A NU SE ANEXA!'!F21</f>
        <v>0</v>
      </c>
      <c r="N32" s="447"/>
    </row>
    <row r="33" spans="1:14" ht="13.2" customHeight="1" x14ac:dyDescent="0.3">
      <c r="A33" s="93">
        <v>21</v>
      </c>
      <c r="B33" s="92">
        <f>'Export SMIS A NU SE ANEXA!'!G22</f>
        <v>0</v>
      </c>
      <c r="C33" s="93">
        <f>'Export SMIS A NU SE ANEXA!'!I22</f>
        <v>0</v>
      </c>
      <c r="D33" s="192">
        <f t="shared" si="3"/>
        <v>0</v>
      </c>
      <c r="E33" s="192">
        <f>'Export SMIS A NU SE ANEXA!'!AJ22</f>
        <v>0</v>
      </c>
      <c r="F33" s="192">
        <f>'Export SMIS A NU SE ANEXA!'!AM22</f>
        <v>0</v>
      </c>
      <c r="G33" s="192">
        <f>'Export SMIS A NU SE ANEXA!'!AD22</f>
        <v>0</v>
      </c>
      <c r="H33" s="192">
        <f t="shared" si="4"/>
        <v>0</v>
      </c>
      <c r="I33" s="192">
        <f>'Export SMIS A NU SE ANEXA!'!S22</f>
        <v>0</v>
      </c>
      <c r="J33" s="192">
        <f>'Export SMIS A NU SE ANEXA!'!X22</f>
        <v>0</v>
      </c>
      <c r="K33" s="192">
        <f>'Export SMIS A NU SE ANEXA!'!Y22</f>
        <v>0</v>
      </c>
      <c r="L33" s="192">
        <f t="shared" si="5"/>
        <v>0</v>
      </c>
      <c r="M33" s="446">
        <f>'Export SMIS A NU SE ANEXA!'!F22</f>
        <v>0</v>
      </c>
      <c r="N33" s="447"/>
    </row>
    <row r="34" spans="1:14" ht="13.2" customHeight="1" x14ac:dyDescent="0.3">
      <c r="A34" s="93">
        <v>22</v>
      </c>
      <c r="B34" s="92">
        <f>'Export SMIS A NU SE ANEXA!'!G23</f>
        <v>0</v>
      </c>
      <c r="C34" s="93">
        <f>'Export SMIS A NU SE ANEXA!'!I23</f>
        <v>0</v>
      </c>
      <c r="D34" s="192">
        <f t="shared" si="3"/>
        <v>0</v>
      </c>
      <c r="E34" s="192">
        <f>'Export SMIS A NU SE ANEXA!'!AJ23</f>
        <v>0</v>
      </c>
      <c r="F34" s="192">
        <f>'Export SMIS A NU SE ANEXA!'!AM23</f>
        <v>0</v>
      </c>
      <c r="G34" s="192">
        <f>'Export SMIS A NU SE ANEXA!'!AD23</f>
        <v>0</v>
      </c>
      <c r="H34" s="192">
        <f t="shared" si="4"/>
        <v>0</v>
      </c>
      <c r="I34" s="192">
        <f>'Export SMIS A NU SE ANEXA!'!S23</f>
        <v>0</v>
      </c>
      <c r="J34" s="192">
        <f>'Export SMIS A NU SE ANEXA!'!X23</f>
        <v>0</v>
      </c>
      <c r="K34" s="192">
        <f>'Export SMIS A NU SE ANEXA!'!Y23</f>
        <v>0</v>
      </c>
      <c r="L34" s="192">
        <f t="shared" si="5"/>
        <v>0</v>
      </c>
      <c r="M34" s="446">
        <f>'Export SMIS A NU SE ANEXA!'!F23</f>
        <v>0</v>
      </c>
      <c r="N34" s="447"/>
    </row>
    <row r="35" spans="1:14" ht="13.2" customHeight="1" x14ac:dyDescent="0.3">
      <c r="A35" s="93">
        <v>23</v>
      </c>
      <c r="B35" s="92">
        <f>'Export SMIS A NU SE ANEXA!'!G24</f>
        <v>0</v>
      </c>
      <c r="C35" s="93">
        <f>'Export SMIS A NU SE ANEXA!'!I24</f>
        <v>0</v>
      </c>
      <c r="D35" s="192">
        <f t="shared" si="3"/>
        <v>0</v>
      </c>
      <c r="E35" s="192">
        <f>'Export SMIS A NU SE ANEXA!'!AJ24</f>
        <v>0</v>
      </c>
      <c r="F35" s="192">
        <f>'Export SMIS A NU SE ANEXA!'!AM24</f>
        <v>0</v>
      </c>
      <c r="G35" s="192">
        <f>'Export SMIS A NU SE ANEXA!'!AD24</f>
        <v>0</v>
      </c>
      <c r="H35" s="192">
        <f t="shared" si="4"/>
        <v>0</v>
      </c>
      <c r="I35" s="192">
        <f>'Export SMIS A NU SE ANEXA!'!S24</f>
        <v>0</v>
      </c>
      <c r="J35" s="192">
        <f>'Export SMIS A NU SE ANEXA!'!X24</f>
        <v>0</v>
      </c>
      <c r="K35" s="192">
        <f>'Export SMIS A NU SE ANEXA!'!Y24</f>
        <v>0</v>
      </c>
      <c r="L35" s="192">
        <f t="shared" si="5"/>
        <v>0</v>
      </c>
      <c r="M35" s="446">
        <f>'Export SMIS A NU SE ANEXA!'!F24</f>
        <v>0</v>
      </c>
      <c r="N35" s="447"/>
    </row>
    <row r="36" spans="1:14" ht="13.2" customHeight="1" x14ac:dyDescent="0.3">
      <c r="A36" s="93">
        <v>24</v>
      </c>
      <c r="B36" s="92">
        <f>'Export SMIS A NU SE ANEXA!'!G25</f>
        <v>0</v>
      </c>
      <c r="C36" s="93">
        <f>'Export SMIS A NU SE ANEXA!'!I25</f>
        <v>0</v>
      </c>
      <c r="D36" s="192">
        <f t="shared" si="3"/>
        <v>0</v>
      </c>
      <c r="E36" s="192">
        <f>'Export SMIS A NU SE ANEXA!'!AJ25</f>
        <v>0</v>
      </c>
      <c r="F36" s="192">
        <f>'Export SMIS A NU SE ANEXA!'!AM25</f>
        <v>0</v>
      </c>
      <c r="G36" s="192">
        <f>'Export SMIS A NU SE ANEXA!'!AD25</f>
        <v>0</v>
      </c>
      <c r="H36" s="192">
        <f t="shared" si="4"/>
        <v>0</v>
      </c>
      <c r="I36" s="192">
        <f>'Export SMIS A NU SE ANEXA!'!S25</f>
        <v>0</v>
      </c>
      <c r="J36" s="192">
        <f>'Export SMIS A NU SE ANEXA!'!X25</f>
        <v>0</v>
      </c>
      <c r="K36" s="192">
        <f>'Export SMIS A NU SE ANEXA!'!Y25</f>
        <v>0</v>
      </c>
      <c r="L36" s="192">
        <f t="shared" si="5"/>
        <v>0</v>
      </c>
      <c r="M36" s="446">
        <f>'Export SMIS A NU SE ANEXA!'!F25</f>
        <v>0</v>
      </c>
      <c r="N36" s="447"/>
    </row>
    <row r="37" spans="1:14" ht="13.2" customHeight="1" x14ac:dyDescent="0.3">
      <c r="A37" s="93">
        <v>25</v>
      </c>
      <c r="B37" s="92">
        <f>'Export SMIS A NU SE ANEXA!'!G26</f>
        <v>0</v>
      </c>
      <c r="C37" s="93">
        <f>'Export SMIS A NU SE ANEXA!'!I26</f>
        <v>0</v>
      </c>
      <c r="D37" s="192">
        <f t="shared" si="3"/>
        <v>0</v>
      </c>
      <c r="E37" s="192">
        <f>'Export SMIS A NU SE ANEXA!'!AJ26</f>
        <v>0</v>
      </c>
      <c r="F37" s="192">
        <f>'Export SMIS A NU SE ANEXA!'!AM26</f>
        <v>0</v>
      </c>
      <c r="G37" s="192">
        <f>'Export SMIS A NU SE ANEXA!'!AD26</f>
        <v>0</v>
      </c>
      <c r="H37" s="192">
        <f t="shared" si="4"/>
        <v>0</v>
      </c>
      <c r="I37" s="192">
        <f>'Export SMIS A NU SE ANEXA!'!S26</f>
        <v>0</v>
      </c>
      <c r="J37" s="192">
        <f>'Export SMIS A NU SE ANEXA!'!X26</f>
        <v>0</v>
      </c>
      <c r="K37" s="192">
        <f>'Export SMIS A NU SE ANEXA!'!Y26</f>
        <v>0</v>
      </c>
      <c r="L37" s="192">
        <f t="shared" si="5"/>
        <v>0</v>
      </c>
      <c r="M37" s="446">
        <f>'Export SMIS A NU SE ANEXA!'!F26</f>
        <v>0</v>
      </c>
      <c r="N37" s="447"/>
    </row>
    <row r="38" spans="1:14" ht="13.2" customHeight="1" x14ac:dyDescent="0.3">
      <c r="A38" s="93">
        <v>26</v>
      </c>
      <c r="B38" s="92">
        <f>'Export SMIS A NU SE ANEXA!'!G27</f>
        <v>0</v>
      </c>
      <c r="C38" s="93">
        <f>'Export SMIS A NU SE ANEXA!'!I27</f>
        <v>0</v>
      </c>
      <c r="D38" s="192">
        <f t="shared" si="3"/>
        <v>0</v>
      </c>
      <c r="E38" s="192">
        <f>'Export SMIS A NU SE ANEXA!'!AJ27</f>
        <v>0</v>
      </c>
      <c r="F38" s="192">
        <f>'Export SMIS A NU SE ANEXA!'!AM27</f>
        <v>0</v>
      </c>
      <c r="G38" s="192">
        <f>'Export SMIS A NU SE ANEXA!'!AD27</f>
        <v>0</v>
      </c>
      <c r="H38" s="192">
        <f t="shared" si="4"/>
        <v>0</v>
      </c>
      <c r="I38" s="192">
        <f>'Export SMIS A NU SE ANEXA!'!S27</f>
        <v>0</v>
      </c>
      <c r="J38" s="192">
        <f>'Export SMIS A NU SE ANEXA!'!X27</f>
        <v>0</v>
      </c>
      <c r="K38" s="192">
        <f>'Export SMIS A NU SE ANEXA!'!Y27</f>
        <v>0</v>
      </c>
      <c r="L38" s="192">
        <f t="shared" si="5"/>
        <v>0</v>
      </c>
      <c r="M38" s="446">
        <f>'Export SMIS A NU SE ANEXA!'!F27</f>
        <v>0</v>
      </c>
      <c r="N38" s="447"/>
    </row>
    <row r="39" spans="1:14" ht="26.4" customHeight="1" x14ac:dyDescent="0.3">
      <c r="A39" s="93">
        <v>27</v>
      </c>
      <c r="B39" s="92">
        <f>'Export SMIS A NU SE ANEXA!'!G28</f>
        <v>0</v>
      </c>
      <c r="C39" s="93">
        <f>'Export SMIS A NU SE ANEXA!'!I28</f>
        <v>0</v>
      </c>
      <c r="D39" s="192">
        <f t="shared" si="3"/>
        <v>0</v>
      </c>
      <c r="E39" s="192">
        <f>'Export SMIS A NU SE ANEXA!'!AJ28</f>
        <v>0</v>
      </c>
      <c r="F39" s="192">
        <f>'Export SMIS A NU SE ANEXA!'!AM28</f>
        <v>0</v>
      </c>
      <c r="G39" s="192">
        <f>'Export SMIS A NU SE ANEXA!'!AD28</f>
        <v>0</v>
      </c>
      <c r="H39" s="192">
        <f t="shared" si="4"/>
        <v>0</v>
      </c>
      <c r="I39" s="192">
        <f>'Export SMIS A NU SE ANEXA!'!S28</f>
        <v>0</v>
      </c>
      <c r="J39" s="192">
        <f>'Export SMIS A NU SE ANEXA!'!X28</f>
        <v>0</v>
      </c>
      <c r="K39" s="192">
        <f>'Export SMIS A NU SE ANEXA!'!Y28</f>
        <v>0</v>
      </c>
      <c r="L39" s="192">
        <f t="shared" si="5"/>
        <v>0</v>
      </c>
      <c r="M39" s="446">
        <f>'Export SMIS A NU SE ANEXA!'!F28</f>
        <v>0</v>
      </c>
      <c r="N39" s="447"/>
    </row>
    <row r="40" spans="1:14" ht="26.4" customHeight="1" x14ac:dyDescent="0.3">
      <c r="A40" s="93">
        <v>28</v>
      </c>
      <c r="B40" s="92">
        <f>'Export SMIS A NU SE ANEXA!'!G29</f>
        <v>0</v>
      </c>
      <c r="C40" s="93">
        <f>'Export SMIS A NU SE ANEXA!'!I29</f>
        <v>0</v>
      </c>
      <c r="D40" s="192">
        <f t="shared" si="3"/>
        <v>0</v>
      </c>
      <c r="E40" s="192">
        <f>'Export SMIS A NU SE ANEXA!'!AJ29</f>
        <v>0</v>
      </c>
      <c r="F40" s="192">
        <f>'Export SMIS A NU SE ANEXA!'!AM29</f>
        <v>0</v>
      </c>
      <c r="G40" s="192">
        <f>'Export SMIS A NU SE ANEXA!'!AD29</f>
        <v>0</v>
      </c>
      <c r="H40" s="192">
        <f t="shared" si="4"/>
        <v>0</v>
      </c>
      <c r="I40" s="192">
        <f>'Export SMIS A NU SE ANEXA!'!S29</f>
        <v>0</v>
      </c>
      <c r="J40" s="192">
        <f>'Export SMIS A NU SE ANEXA!'!X29</f>
        <v>0</v>
      </c>
      <c r="K40" s="192">
        <f>'Export SMIS A NU SE ANEXA!'!Y29</f>
        <v>0</v>
      </c>
      <c r="L40" s="192">
        <f t="shared" si="5"/>
        <v>0</v>
      </c>
      <c r="M40" s="446">
        <f>'Export SMIS A NU SE ANEXA!'!F29</f>
        <v>0</v>
      </c>
      <c r="N40" s="447"/>
    </row>
    <row r="41" spans="1:14" ht="30.6" customHeight="1" x14ac:dyDescent="0.3">
      <c r="A41" s="93">
        <v>29</v>
      </c>
      <c r="B41" s="92">
        <f>'Export SMIS A NU SE ANEXA!'!G30</f>
        <v>0</v>
      </c>
      <c r="C41" s="93">
        <f>'Export SMIS A NU SE ANEXA!'!I30</f>
        <v>0</v>
      </c>
      <c r="D41" s="192">
        <f t="shared" si="3"/>
        <v>0</v>
      </c>
      <c r="E41" s="192">
        <f>'Export SMIS A NU SE ANEXA!'!AJ30</f>
        <v>0</v>
      </c>
      <c r="F41" s="192">
        <f>'Export SMIS A NU SE ANEXA!'!AM30</f>
        <v>0</v>
      </c>
      <c r="G41" s="192">
        <f>'Export SMIS A NU SE ANEXA!'!AD30</f>
        <v>0</v>
      </c>
      <c r="H41" s="192">
        <f t="shared" si="4"/>
        <v>0</v>
      </c>
      <c r="I41" s="192">
        <f>'Export SMIS A NU SE ANEXA!'!S30</f>
        <v>0</v>
      </c>
      <c r="J41" s="192">
        <f>'Export SMIS A NU SE ANEXA!'!X30</f>
        <v>0</v>
      </c>
      <c r="K41" s="192">
        <f>'Export SMIS A NU SE ANEXA!'!Y30</f>
        <v>0</v>
      </c>
      <c r="L41" s="192">
        <f t="shared" si="5"/>
        <v>0</v>
      </c>
      <c r="M41" s="446">
        <f>'Export SMIS A NU SE ANEXA!'!F30</f>
        <v>0</v>
      </c>
      <c r="N41" s="447"/>
    </row>
    <row r="42" spans="1:14" ht="30" customHeight="1" x14ac:dyDescent="0.3">
      <c r="A42" s="93">
        <v>30</v>
      </c>
      <c r="B42" s="92">
        <f>'Export SMIS A NU SE ANEXA!'!G31</f>
        <v>0</v>
      </c>
      <c r="C42" s="93">
        <f>'Export SMIS A NU SE ANEXA!'!I31</f>
        <v>0</v>
      </c>
      <c r="D42" s="192">
        <f t="shared" si="3"/>
        <v>0</v>
      </c>
      <c r="E42" s="192">
        <f>'Export SMIS A NU SE ANEXA!'!AJ31</f>
        <v>0</v>
      </c>
      <c r="F42" s="192">
        <f>'Export SMIS A NU SE ANEXA!'!AM31</f>
        <v>0</v>
      </c>
      <c r="G42" s="192">
        <f>'Export SMIS A NU SE ANEXA!'!AD31</f>
        <v>0</v>
      </c>
      <c r="H42" s="192">
        <f t="shared" si="4"/>
        <v>0</v>
      </c>
      <c r="I42" s="192">
        <f>'Export SMIS A NU SE ANEXA!'!S31</f>
        <v>0</v>
      </c>
      <c r="J42" s="192">
        <f>'Export SMIS A NU SE ANEXA!'!X31</f>
        <v>0</v>
      </c>
      <c r="K42" s="192">
        <f>'Export SMIS A NU SE ANEXA!'!Y31</f>
        <v>0</v>
      </c>
      <c r="L42" s="192">
        <f t="shared" si="5"/>
        <v>0</v>
      </c>
      <c r="M42" s="446">
        <f>'Export SMIS A NU SE ANEXA!'!F31</f>
        <v>0</v>
      </c>
      <c r="N42" s="447"/>
    </row>
    <row r="43" spans="1:14" ht="13.2" customHeight="1" x14ac:dyDescent="0.3">
      <c r="A43" s="93">
        <v>31</v>
      </c>
      <c r="B43" s="92">
        <f>'Export SMIS A NU SE ANEXA!'!G32</f>
        <v>0</v>
      </c>
      <c r="C43" s="93">
        <f>'Export SMIS A NU SE ANEXA!'!I32</f>
        <v>0</v>
      </c>
      <c r="D43" s="192">
        <f t="shared" si="3"/>
        <v>0</v>
      </c>
      <c r="E43" s="192">
        <f>'Export SMIS A NU SE ANEXA!'!AJ32</f>
        <v>0</v>
      </c>
      <c r="F43" s="192">
        <f>'Export SMIS A NU SE ANEXA!'!AM32</f>
        <v>0</v>
      </c>
      <c r="G43" s="192">
        <f>'Export SMIS A NU SE ANEXA!'!AD32</f>
        <v>0</v>
      </c>
      <c r="H43" s="192">
        <f t="shared" si="4"/>
        <v>0</v>
      </c>
      <c r="I43" s="192">
        <f>'Export SMIS A NU SE ANEXA!'!S32</f>
        <v>0</v>
      </c>
      <c r="J43" s="192">
        <f>'Export SMIS A NU SE ANEXA!'!X32</f>
        <v>0</v>
      </c>
      <c r="K43" s="192">
        <f>'Export SMIS A NU SE ANEXA!'!Y32</f>
        <v>0</v>
      </c>
      <c r="L43" s="192">
        <f t="shared" si="5"/>
        <v>0</v>
      </c>
      <c r="M43" s="446">
        <f>'Export SMIS A NU SE ANEXA!'!F32</f>
        <v>0</v>
      </c>
      <c r="N43" s="447"/>
    </row>
    <row r="44" spans="1:14" ht="13.2" customHeight="1" x14ac:dyDescent="0.3">
      <c r="A44" s="93">
        <v>32</v>
      </c>
      <c r="B44" s="92">
        <f>'Export SMIS A NU SE ANEXA!'!G33</f>
        <v>0</v>
      </c>
      <c r="C44" s="93">
        <f>'Export SMIS A NU SE ANEXA!'!I33</f>
        <v>0</v>
      </c>
      <c r="D44" s="192">
        <f t="shared" si="3"/>
        <v>0</v>
      </c>
      <c r="E44" s="192">
        <f>'Export SMIS A NU SE ANEXA!'!AJ33</f>
        <v>0</v>
      </c>
      <c r="F44" s="192">
        <f>'Export SMIS A NU SE ANEXA!'!AM33</f>
        <v>0</v>
      </c>
      <c r="G44" s="192">
        <f>'Export SMIS A NU SE ANEXA!'!AD33</f>
        <v>0</v>
      </c>
      <c r="H44" s="192">
        <f t="shared" si="4"/>
        <v>0</v>
      </c>
      <c r="I44" s="192">
        <f>'Export SMIS A NU SE ANEXA!'!S33</f>
        <v>0</v>
      </c>
      <c r="J44" s="192">
        <f>'Export SMIS A NU SE ANEXA!'!X33</f>
        <v>0</v>
      </c>
      <c r="K44" s="192">
        <f>'Export SMIS A NU SE ANEXA!'!Y33</f>
        <v>0</v>
      </c>
      <c r="L44" s="192">
        <f t="shared" si="5"/>
        <v>0</v>
      </c>
      <c r="M44" s="446">
        <f>'Export SMIS A NU SE ANEXA!'!F33</f>
        <v>0</v>
      </c>
      <c r="N44" s="447"/>
    </row>
    <row r="45" spans="1:14" ht="13.2" customHeight="1" x14ac:dyDescent="0.3">
      <c r="A45" s="93">
        <v>33</v>
      </c>
      <c r="B45" s="92">
        <f>'Export SMIS A NU SE ANEXA!'!G34</f>
        <v>0</v>
      </c>
      <c r="C45" s="93">
        <f>'Export SMIS A NU SE ANEXA!'!I34</f>
        <v>0</v>
      </c>
      <c r="D45" s="192">
        <f t="shared" si="3"/>
        <v>0</v>
      </c>
      <c r="E45" s="192">
        <f>'Export SMIS A NU SE ANEXA!'!AJ34</f>
        <v>0</v>
      </c>
      <c r="F45" s="192">
        <f>'Export SMIS A NU SE ANEXA!'!AM34</f>
        <v>0</v>
      </c>
      <c r="G45" s="192">
        <f>'Export SMIS A NU SE ANEXA!'!AD34</f>
        <v>0</v>
      </c>
      <c r="H45" s="192">
        <f t="shared" si="4"/>
        <v>0</v>
      </c>
      <c r="I45" s="192">
        <f>'Export SMIS A NU SE ANEXA!'!S34</f>
        <v>0</v>
      </c>
      <c r="J45" s="192">
        <f>'Export SMIS A NU SE ANEXA!'!X34</f>
        <v>0</v>
      </c>
      <c r="K45" s="192">
        <f>'Export SMIS A NU SE ANEXA!'!Y34</f>
        <v>0</v>
      </c>
      <c r="L45" s="192">
        <f t="shared" si="5"/>
        <v>0</v>
      </c>
      <c r="M45" s="446">
        <f>'Export SMIS A NU SE ANEXA!'!F34</f>
        <v>0</v>
      </c>
      <c r="N45" s="447"/>
    </row>
    <row r="46" spans="1:14" ht="13.2" customHeight="1" x14ac:dyDescent="0.3">
      <c r="A46" s="93">
        <v>34</v>
      </c>
      <c r="B46" s="92">
        <f>'Export SMIS A NU SE ANEXA!'!G35</f>
        <v>0</v>
      </c>
      <c r="C46" s="93">
        <f>'Export SMIS A NU SE ANEXA!'!I35</f>
        <v>0</v>
      </c>
      <c r="D46" s="192">
        <f t="shared" si="3"/>
        <v>0</v>
      </c>
      <c r="E46" s="192">
        <f>'Export SMIS A NU SE ANEXA!'!AJ35</f>
        <v>0</v>
      </c>
      <c r="F46" s="192">
        <f>'Export SMIS A NU SE ANEXA!'!AM35</f>
        <v>0</v>
      </c>
      <c r="G46" s="192">
        <f>'Export SMIS A NU SE ANEXA!'!AD35</f>
        <v>0</v>
      </c>
      <c r="H46" s="192">
        <f t="shared" si="4"/>
        <v>0</v>
      </c>
      <c r="I46" s="192">
        <f>'Export SMIS A NU SE ANEXA!'!S35</f>
        <v>0</v>
      </c>
      <c r="J46" s="192">
        <f>'Export SMIS A NU SE ANEXA!'!X35</f>
        <v>0</v>
      </c>
      <c r="K46" s="192">
        <f>'Export SMIS A NU SE ANEXA!'!Y35</f>
        <v>0</v>
      </c>
      <c r="L46" s="192">
        <f t="shared" si="5"/>
        <v>0</v>
      </c>
      <c r="M46" s="446">
        <f>'Export SMIS A NU SE ANEXA!'!F35</f>
        <v>0</v>
      </c>
      <c r="N46" s="447"/>
    </row>
    <row r="47" spans="1:14" ht="13.2" customHeight="1" x14ac:dyDescent="0.3">
      <c r="A47" s="93">
        <v>35</v>
      </c>
      <c r="B47" s="92">
        <f>'Export SMIS A NU SE ANEXA!'!G36</f>
        <v>0</v>
      </c>
      <c r="C47" s="93">
        <f>'Export SMIS A NU SE ANEXA!'!I36</f>
        <v>0</v>
      </c>
      <c r="D47" s="192">
        <f t="shared" si="3"/>
        <v>0</v>
      </c>
      <c r="E47" s="192">
        <f>'Export SMIS A NU SE ANEXA!'!AJ36</f>
        <v>0</v>
      </c>
      <c r="F47" s="192">
        <f>'Export SMIS A NU SE ANEXA!'!AM36</f>
        <v>0</v>
      </c>
      <c r="G47" s="192">
        <f>'Export SMIS A NU SE ANEXA!'!AD36</f>
        <v>0</v>
      </c>
      <c r="H47" s="192">
        <f t="shared" si="4"/>
        <v>0</v>
      </c>
      <c r="I47" s="192">
        <f>'Export SMIS A NU SE ANEXA!'!S36</f>
        <v>0</v>
      </c>
      <c r="J47" s="192">
        <f>'Export SMIS A NU SE ANEXA!'!X36</f>
        <v>0</v>
      </c>
      <c r="K47" s="192">
        <f>'Export SMIS A NU SE ANEXA!'!Y36</f>
        <v>0</v>
      </c>
      <c r="L47" s="192">
        <f t="shared" si="5"/>
        <v>0</v>
      </c>
      <c r="M47" s="446">
        <f>'Export SMIS A NU SE ANEXA!'!F36</f>
        <v>0</v>
      </c>
      <c r="N47" s="447"/>
    </row>
    <row r="48" spans="1:14" ht="13.2" customHeight="1" x14ac:dyDescent="0.3">
      <c r="A48" s="93">
        <v>36</v>
      </c>
      <c r="B48" s="92">
        <f>'Export SMIS A NU SE ANEXA!'!G37</f>
        <v>0</v>
      </c>
      <c r="C48" s="93">
        <f>'Export SMIS A NU SE ANEXA!'!I37</f>
        <v>0</v>
      </c>
      <c r="D48" s="192">
        <f t="shared" si="3"/>
        <v>0</v>
      </c>
      <c r="E48" s="192">
        <f>'Export SMIS A NU SE ANEXA!'!AJ37</f>
        <v>0</v>
      </c>
      <c r="F48" s="192">
        <f>'Export SMIS A NU SE ANEXA!'!AM37</f>
        <v>0</v>
      </c>
      <c r="G48" s="192">
        <f>'Export SMIS A NU SE ANEXA!'!AD37</f>
        <v>0</v>
      </c>
      <c r="H48" s="192">
        <f t="shared" si="4"/>
        <v>0</v>
      </c>
      <c r="I48" s="192">
        <f>'Export SMIS A NU SE ANEXA!'!S37</f>
        <v>0</v>
      </c>
      <c r="J48" s="192">
        <f>'Export SMIS A NU SE ANEXA!'!X37</f>
        <v>0</v>
      </c>
      <c r="K48" s="192">
        <f>'Export SMIS A NU SE ANEXA!'!Y37</f>
        <v>0</v>
      </c>
      <c r="L48" s="192">
        <f t="shared" si="5"/>
        <v>0</v>
      </c>
      <c r="M48" s="446">
        <f>'Export SMIS A NU SE ANEXA!'!F37</f>
        <v>0</v>
      </c>
      <c r="N48" s="447"/>
    </row>
    <row r="49" spans="1:14" ht="13.2" customHeight="1" x14ac:dyDescent="0.3">
      <c r="A49" s="93">
        <v>37</v>
      </c>
      <c r="B49" s="92">
        <f>'Export SMIS A NU SE ANEXA!'!G38</f>
        <v>0</v>
      </c>
      <c r="C49" s="93">
        <f>'Export SMIS A NU SE ANEXA!'!I38</f>
        <v>0</v>
      </c>
      <c r="D49" s="192">
        <f t="shared" si="3"/>
        <v>0</v>
      </c>
      <c r="E49" s="192">
        <f>'Export SMIS A NU SE ANEXA!'!AJ38</f>
        <v>0</v>
      </c>
      <c r="F49" s="192">
        <f>'Export SMIS A NU SE ANEXA!'!AM38</f>
        <v>0</v>
      </c>
      <c r="G49" s="192">
        <f>'Export SMIS A NU SE ANEXA!'!AD38</f>
        <v>0</v>
      </c>
      <c r="H49" s="192">
        <f t="shared" si="4"/>
        <v>0</v>
      </c>
      <c r="I49" s="192">
        <f>'Export SMIS A NU SE ANEXA!'!S38</f>
        <v>0</v>
      </c>
      <c r="J49" s="192">
        <f>'Export SMIS A NU SE ANEXA!'!X38</f>
        <v>0</v>
      </c>
      <c r="K49" s="192">
        <f>'Export SMIS A NU SE ANEXA!'!Y38</f>
        <v>0</v>
      </c>
      <c r="L49" s="192">
        <f t="shared" si="5"/>
        <v>0</v>
      </c>
      <c r="M49" s="446">
        <f>'Export SMIS A NU SE ANEXA!'!F38</f>
        <v>0</v>
      </c>
      <c r="N49" s="447"/>
    </row>
    <row r="50" spans="1:14" ht="13.2" customHeight="1" x14ac:dyDescent="0.3">
      <c r="A50" s="93">
        <v>38</v>
      </c>
      <c r="B50" s="92">
        <f>'Export SMIS A NU SE ANEXA!'!G39</f>
        <v>0</v>
      </c>
      <c r="C50" s="93">
        <f>'Export SMIS A NU SE ANEXA!'!I39</f>
        <v>0</v>
      </c>
      <c r="D50" s="192">
        <f t="shared" si="3"/>
        <v>0</v>
      </c>
      <c r="E50" s="192">
        <f>'Export SMIS A NU SE ANEXA!'!AJ39</f>
        <v>0</v>
      </c>
      <c r="F50" s="192">
        <f>'Export SMIS A NU SE ANEXA!'!AM39</f>
        <v>0</v>
      </c>
      <c r="G50" s="192">
        <f>'Export SMIS A NU SE ANEXA!'!AD39</f>
        <v>0</v>
      </c>
      <c r="H50" s="192">
        <f t="shared" si="4"/>
        <v>0</v>
      </c>
      <c r="I50" s="192">
        <f>'Export SMIS A NU SE ANEXA!'!S39</f>
        <v>0</v>
      </c>
      <c r="J50" s="192">
        <f>'Export SMIS A NU SE ANEXA!'!X39</f>
        <v>0</v>
      </c>
      <c r="K50" s="192">
        <f>'Export SMIS A NU SE ANEXA!'!Y39</f>
        <v>0</v>
      </c>
      <c r="L50" s="192">
        <f t="shared" si="5"/>
        <v>0</v>
      </c>
      <c r="M50" s="446">
        <f>'Export SMIS A NU SE ANEXA!'!F39</f>
        <v>0</v>
      </c>
      <c r="N50" s="447"/>
    </row>
    <row r="51" spans="1:14" ht="13.2" customHeight="1" x14ac:dyDescent="0.3">
      <c r="A51" s="93">
        <v>39</v>
      </c>
      <c r="B51" s="92">
        <f>'Export SMIS A NU SE ANEXA!'!G40</f>
        <v>0</v>
      </c>
      <c r="C51" s="93">
        <f>'Export SMIS A NU SE ANEXA!'!I40</f>
        <v>0</v>
      </c>
      <c r="D51" s="192">
        <f t="shared" si="3"/>
        <v>0</v>
      </c>
      <c r="E51" s="192">
        <f>'Export SMIS A NU SE ANEXA!'!AJ40</f>
        <v>0</v>
      </c>
      <c r="F51" s="192">
        <f>'Export SMIS A NU SE ANEXA!'!AM40</f>
        <v>0</v>
      </c>
      <c r="G51" s="192">
        <f>'Export SMIS A NU SE ANEXA!'!AD40</f>
        <v>0</v>
      </c>
      <c r="H51" s="192">
        <f t="shared" si="4"/>
        <v>0</v>
      </c>
      <c r="I51" s="192">
        <f>'Export SMIS A NU SE ANEXA!'!S40</f>
        <v>0</v>
      </c>
      <c r="J51" s="192">
        <f>'Export SMIS A NU SE ANEXA!'!X40</f>
        <v>0</v>
      </c>
      <c r="K51" s="192">
        <f>'Export SMIS A NU SE ANEXA!'!Y40</f>
        <v>0</v>
      </c>
      <c r="L51" s="192">
        <f t="shared" si="5"/>
        <v>0</v>
      </c>
      <c r="M51" s="446">
        <f>'Export SMIS A NU SE ANEXA!'!F40</f>
        <v>0</v>
      </c>
      <c r="N51" s="447"/>
    </row>
    <row r="52" spans="1:14" ht="13.2" customHeight="1" x14ac:dyDescent="0.3">
      <c r="A52" s="93">
        <v>40</v>
      </c>
      <c r="B52" s="92">
        <f>'Export SMIS A NU SE ANEXA!'!G41</f>
        <v>0</v>
      </c>
      <c r="C52" s="93">
        <f>'Export SMIS A NU SE ANEXA!'!I41</f>
        <v>0</v>
      </c>
      <c r="D52" s="192">
        <f t="shared" si="3"/>
        <v>0</v>
      </c>
      <c r="E52" s="192">
        <f>'Export SMIS A NU SE ANEXA!'!AJ41</f>
        <v>0</v>
      </c>
      <c r="F52" s="192">
        <f>'Export SMIS A NU SE ANEXA!'!AM41</f>
        <v>0</v>
      </c>
      <c r="G52" s="192">
        <f>'Export SMIS A NU SE ANEXA!'!AD41</f>
        <v>0</v>
      </c>
      <c r="H52" s="192">
        <f t="shared" si="4"/>
        <v>0</v>
      </c>
      <c r="I52" s="192">
        <f>'Export SMIS A NU SE ANEXA!'!S41</f>
        <v>0</v>
      </c>
      <c r="J52" s="192">
        <f>'Export SMIS A NU SE ANEXA!'!X41</f>
        <v>0</v>
      </c>
      <c r="K52" s="192">
        <f>'Export SMIS A NU SE ANEXA!'!Y41</f>
        <v>0</v>
      </c>
      <c r="L52" s="192">
        <f t="shared" si="5"/>
        <v>0</v>
      </c>
      <c r="M52" s="446">
        <f>'Export SMIS A NU SE ANEXA!'!F41</f>
        <v>0</v>
      </c>
      <c r="N52" s="447"/>
    </row>
    <row r="53" spans="1:14" ht="13.2" customHeight="1" x14ac:dyDescent="0.3">
      <c r="A53" s="448" t="s">
        <v>14</v>
      </c>
      <c r="B53" s="449"/>
      <c r="C53" s="450"/>
      <c r="D53" s="193">
        <f>SUM(D13:D52)</f>
        <v>0</v>
      </c>
      <c r="E53" s="193">
        <f t="shared" ref="E53:K53" si="6">SUM(E13:E52)</f>
        <v>0</v>
      </c>
      <c r="F53" s="193">
        <f t="shared" si="6"/>
        <v>0</v>
      </c>
      <c r="G53" s="193">
        <f t="shared" si="6"/>
        <v>0</v>
      </c>
      <c r="H53" s="193">
        <f t="shared" si="6"/>
        <v>0</v>
      </c>
      <c r="I53" s="193">
        <f t="shared" si="6"/>
        <v>0</v>
      </c>
      <c r="J53" s="193">
        <f t="shared" si="6"/>
        <v>0</v>
      </c>
      <c r="K53" s="193">
        <f t="shared" si="6"/>
        <v>0</v>
      </c>
      <c r="L53" s="193">
        <f>SUM(L13:L52)</f>
        <v>0</v>
      </c>
    </row>
    <row r="54" spans="1:14" ht="13.2" customHeight="1" x14ac:dyDescent="0.3">
      <c r="D54" s="194" t="str">
        <f>IF(D53='3- Bugetul proiectului'!C91,"OK","ERROR")</f>
        <v>OK</v>
      </c>
      <c r="E54" s="451" t="str">
        <f>IF(E53+F53=ROUND('3- Bugetul proiectului'!C92,2),"OK","ERROR")</f>
        <v>OK</v>
      </c>
      <c r="F54" s="452" t="str">
        <f t="shared" ref="F54" si="7">IF(F53=F55,"OK","ERROR")</f>
        <v>OK</v>
      </c>
      <c r="G54" s="194" t="str">
        <f>IF(G53=ROUND('3- Bugetul proiectului'!C94,2),"OK","ERROR")</f>
        <v>OK</v>
      </c>
      <c r="H54" s="194" t="str">
        <f>IF(H53=ROUND('3- Bugetul proiectului'!D85+'3- Bugetul proiectului'!G85,2),"OK","ERROR")</f>
        <v>OK</v>
      </c>
      <c r="I54" s="194" t="str">
        <f>IF(I53=ROUND('3- Bugetul proiectului'!D86,2),"OK","ERROR")</f>
        <v>OK</v>
      </c>
      <c r="J54" s="194" t="str">
        <f>IF(J53=ROUND('3- Bugetul proiectului'!G86,2),"OK","ERROR")</f>
        <v>OK</v>
      </c>
      <c r="K54" s="194" t="str">
        <f>IF(K53=ROUND('3- Bugetul proiectului'!H86,2),"OK","ERROR")</f>
        <v>OK</v>
      </c>
      <c r="L54" s="194" t="str">
        <f>IF(L53=ROUND('3- Bugetul proiectului'!I86,2),"OK","ERROR")</f>
        <v>OK</v>
      </c>
    </row>
    <row r="55" spans="1:14" ht="13.2" customHeight="1" x14ac:dyDescent="0.3">
      <c r="D55" s="195"/>
      <c r="E55" s="445"/>
      <c r="F55" s="445"/>
      <c r="G55" s="196"/>
      <c r="H55" s="195"/>
      <c r="I55" s="195"/>
      <c r="J55" s="195"/>
      <c r="K55" s="195"/>
      <c r="L55" s="195"/>
    </row>
    <row r="56" spans="1:14" ht="13.2" customHeight="1" x14ac:dyDescent="0.3">
      <c r="D56" s="197"/>
      <c r="E56" s="197"/>
      <c r="F56" s="197"/>
    </row>
    <row r="57" spans="1:14" ht="13.2" customHeight="1" x14ac:dyDescent="0.3">
      <c r="D57" s="197"/>
      <c r="F57" s="197"/>
    </row>
    <row r="58" spans="1:14" ht="13.2" customHeight="1" x14ac:dyDescent="0.3">
      <c r="D58" s="197"/>
    </row>
    <row r="59" spans="1:14" ht="13.2" customHeight="1" x14ac:dyDescent="0.3">
      <c r="D59" s="197"/>
    </row>
    <row r="60" spans="1:14" ht="13.2" customHeight="1" x14ac:dyDescent="0.3">
      <c r="D60" s="197"/>
    </row>
    <row r="61" spans="1:14" ht="13.2" customHeight="1" x14ac:dyDescent="0.3">
      <c r="D61" s="198"/>
      <c r="E61" s="197"/>
    </row>
  </sheetData>
  <sheetProtection algorithmName="SHA-512" hashValue="dXX5pELkbr3TDzGWoKP/cadgqqzMUJ9gB5I+IFdL/LOh+dfErjXy6aEV7TJ041bhg/5yYim5PjRP/8prlhskXw==" saltValue="kZuWDxf8NgOGX26T4+TNVA==" spinCount="100000" sheet="1" objects="1" scenarios="1" formatColumns="0" formatRows="0"/>
  <mergeCells count="58">
    <mergeCell ref="B6:L6"/>
    <mergeCell ref="B1:L1"/>
    <mergeCell ref="B2:L2"/>
    <mergeCell ref="B3:L3"/>
    <mergeCell ref="B4:L4"/>
    <mergeCell ref="B5:L5"/>
    <mergeCell ref="M18:N18"/>
    <mergeCell ref="C7:L7"/>
    <mergeCell ref="C8:D8"/>
    <mergeCell ref="A10:A11"/>
    <mergeCell ref="B10:B11"/>
    <mergeCell ref="C10:C11"/>
    <mergeCell ref="D10:G10"/>
    <mergeCell ref="H10:J10"/>
    <mergeCell ref="K10:K11"/>
    <mergeCell ref="L10:L11"/>
    <mergeCell ref="M13:N13"/>
    <mergeCell ref="M14:N14"/>
    <mergeCell ref="M15:N15"/>
    <mergeCell ref="M16:N16"/>
    <mergeCell ref="M17:N17"/>
    <mergeCell ref="M30:N30"/>
    <mergeCell ref="M19:N19"/>
    <mergeCell ref="M20:N20"/>
    <mergeCell ref="M21:N21"/>
    <mergeCell ref="M22:N22"/>
    <mergeCell ref="M23:N23"/>
    <mergeCell ref="M24:N24"/>
    <mergeCell ref="M25:N25"/>
    <mergeCell ref="M26:N26"/>
    <mergeCell ref="M27:N27"/>
    <mergeCell ref="M28:N28"/>
    <mergeCell ref="M29:N29"/>
    <mergeCell ref="M42:N42"/>
    <mergeCell ref="M31:N31"/>
    <mergeCell ref="M32:N32"/>
    <mergeCell ref="M33:N33"/>
    <mergeCell ref="M34:N34"/>
    <mergeCell ref="M35:N35"/>
    <mergeCell ref="M36:N36"/>
    <mergeCell ref="M37:N37"/>
    <mergeCell ref="M38:N38"/>
    <mergeCell ref="M39:N39"/>
    <mergeCell ref="M40:N40"/>
    <mergeCell ref="M41:N41"/>
    <mergeCell ref="A53:C53"/>
    <mergeCell ref="E54:F54"/>
    <mergeCell ref="M43:N43"/>
    <mergeCell ref="M44:N44"/>
    <mergeCell ref="M45:N45"/>
    <mergeCell ref="M46:N46"/>
    <mergeCell ref="M47:N47"/>
    <mergeCell ref="M48:N48"/>
    <mergeCell ref="E55:F55"/>
    <mergeCell ref="M49:N49"/>
    <mergeCell ref="M50:N50"/>
    <mergeCell ref="M51:N51"/>
    <mergeCell ref="M52:N52"/>
  </mergeCells>
  <conditionalFormatting sqref="D54:E54 G54:L54">
    <cfRule type="cellIs" dxfId="0" priority="1" operator="equal">
      <formula>"error"</formula>
    </cfRule>
  </conditionalFormatting>
  <pageMargins left="0.2" right="0.2" top="0.25" bottom="0.25" header="0" footer="0"/>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21B0F-2FD7-4164-9E04-8FD3C9C9620D}">
  <dimension ref="A1:B195"/>
  <sheetViews>
    <sheetView topLeftCell="A191" workbookViewId="0">
      <selection activeCell="B211" sqref="B211"/>
    </sheetView>
  </sheetViews>
  <sheetFormatPr defaultColWidth="11.5546875" defaultRowHeight="14.4" x14ac:dyDescent="0.3"/>
  <cols>
    <col min="1" max="1" width="35.44140625" style="84" customWidth="1"/>
    <col min="2" max="2" width="51" style="84" customWidth="1"/>
    <col min="3" max="16384" width="11.5546875" style="82"/>
  </cols>
  <sheetData>
    <row r="1" spans="1:2" x14ac:dyDescent="0.3">
      <c r="A1" s="81" t="s">
        <v>103</v>
      </c>
      <c r="B1" s="81" t="s">
        <v>104</v>
      </c>
    </row>
    <row r="2" spans="1:2" ht="86.4" x14ac:dyDescent="0.3">
      <c r="A2" s="83" t="s">
        <v>105</v>
      </c>
      <c r="B2" s="83" t="s">
        <v>106</v>
      </c>
    </row>
    <row r="3" spans="1:2" x14ac:dyDescent="0.3">
      <c r="A3" s="83" t="s">
        <v>107</v>
      </c>
      <c r="B3" s="83" t="s">
        <v>108</v>
      </c>
    </row>
    <row r="4" spans="1:2" x14ac:dyDescent="0.3">
      <c r="A4" s="83" t="s">
        <v>107</v>
      </c>
      <c r="B4" s="83" t="s">
        <v>109</v>
      </c>
    </row>
    <row r="5" spans="1:2" x14ac:dyDescent="0.3">
      <c r="A5" s="83" t="s">
        <v>89</v>
      </c>
      <c r="B5" s="83" t="s">
        <v>90</v>
      </c>
    </row>
    <row r="6" spans="1:2" ht="43.2" x14ac:dyDescent="0.3">
      <c r="A6" s="83" t="s">
        <v>89</v>
      </c>
      <c r="B6" s="83" t="s">
        <v>110</v>
      </c>
    </row>
    <row r="7" spans="1:2" ht="28.8" x14ac:dyDescent="0.3">
      <c r="A7" s="83" t="s">
        <v>89</v>
      </c>
      <c r="B7" s="83" t="s">
        <v>111</v>
      </c>
    </row>
    <row r="8" spans="1:2" ht="28.8" x14ac:dyDescent="0.3">
      <c r="A8" s="83" t="s">
        <v>89</v>
      </c>
      <c r="B8" s="83" t="s">
        <v>112</v>
      </c>
    </row>
    <row r="9" spans="1:2" ht="28.8" x14ac:dyDescent="0.3">
      <c r="A9" s="83" t="s">
        <v>113</v>
      </c>
      <c r="B9" s="83" t="s">
        <v>114</v>
      </c>
    </row>
    <row r="10" spans="1:2" ht="28.8" x14ac:dyDescent="0.3">
      <c r="A10" s="83" t="s">
        <v>113</v>
      </c>
      <c r="B10" s="83" t="s">
        <v>115</v>
      </c>
    </row>
    <row r="11" spans="1:2" ht="28.8" x14ac:dyDescent="0.3">
      <c r="A11" s="83" t="s">
        <v>113</v>
      </c>
      <c r="B11" s="83" t="s">
        <v>116</v>
      </c>
    </row>
    <row r="12" spans="1:2" ht="28.8" x14ac:dyDescent="0.3">
      <c r="A12" s="83" t="s">
        <v>113</v>
      </c>
      <c r="B12" s="83" t="s">
        <v>117</v>
      </c>
    </row>
    <row r="13" spans="1:2" ht="28.8" x14ac:dyDescent="0.3">
      <c r="A13" s="83" t="s">
        <v>113</v>
      </c>
      <c r="B13" s="83" t="s">
        <v>118</v>
      </c>
    </row>
    <row r="14" spans="1:2" x14ac:dyDescent="0.3">
      <c r="A14" s="83" t="s">
        <v>119</v>
      </c>
      <c r="B14" s="83" t="s">
        <v>120</v>
      </c>
    </row>
    <row r="15" spans="1:2" ht="28.8" x14ac:dyDescent="0.3">
      <c r="A15" s="83" t="s">
        <v>119</v>
      </c>
      <c r="B15" s="83" t="s">
        <v>121</v>
      </c>
    </row>
    <row r="16" spans="1:2" x14ac:dyDescent="0.3">
      <c r="A16" s="83" t="s">
        <v>119</v>
      </c>
      <c r="B16" s="83" t="s">
        <v>122</v>
      </c>
    </row>
    <row r="17" spans="1:2" ht="43.2" x14ac:dyDescent="0.3">
      <c r="A17" s="83" t="s">
        <v>123</v>
      </c>
      <c r="B17" s="83" t="s">
        <v>124</v>
      </c>
    </row>
    <row r="18" spans="1:2" ht="28.8" x14ac:dyDescent="0.3">
      <c r="A18" s="83" t="s">
        <v>123</v>
      </c>
      <c r="B18" s="83" t="s">
        <v>123</v>
      </c>
    </row>
    <row r="19" spans="1:2" ht="28.8" x14ac:dyDescent="0.3">
      <c r="A19" s="83" t="s">
        <v>123</v>
      </c>
      <c r="B19" s="83" t="s">
        <v>125</v>
      </c>
    </row>
    <row r="20" spans="1:2" ht="28.8" x14ac:dyDescent="0.3">
      <c r="A20" s="83" t="s">
        <v>71</v>
      </c>
      <c r="B20" s="83" t="s">
        <v>126</v>
      </c>
    </row>
    <row r="21" spans="1:2" ht="28.8" x14ac:dyDescent="0.3">
      <c r="A21" s="83" t="s">
        <v>71</v>
      </c>
      <c r="B21" s="83" t="s">
        <v>127</v>
      </c>
    </row>
    <row r="22" spans="1:2" ht="28.8" x14ac:dyDescent="0.3">
      <c r="A22" s="83" t="s">
        <v>71</v>
      </c>
      <c r="B22" s="83" t="s">
        <v>98</v>
      </c>
    </row>
    <row r="23" spans="1:2" ht="28.8" x14ac:dyDescent="0.3">
      <c r="A23" s="83" t="s">
        <v>71</v>
      </c>
      <c r="B23" s="83" t="s">
        <v>128</v>
      </c>
    </row>
    <row r="24" spans="1:2" ht="28.8" x14ac:dyDescent="0.3">
      <c r="A24" s="83" t="s">
        <v>71</v>
      </c>
      <c r="B24" s="83" t="s">
        <v>129</v>
      </c>
    </row>
    <row r="25" spans="1:2" ht="28.8" x14ac:dyDescent="0.3">
      <c r="A25" s="83" t="s">
        <v>71</v>
      </c>
      <c r="B25" s="83" t="s">
        <v>130</v>
      </c>
    </row>
    <row r="26" spans="1:2" ht="57.6" x14ac:dyDescent="0.3">
      <c r="A26" s="83" t="s">
        <v>71</v>
      </c>
      <c r="B26" s="83" t="s">
        <v>131</v>
      </c>
    </row>
    <row r="27" spans="1:2" ht="28.8" x14ac:dyDescent="0.3">
      <c r="A27" s="83" t="s">
        <v>71</v>
      </c>
      <c r="B27" s="83" t="s">
        <v>132</v>
      </c>
    </row>
    <row r="28" spans="1:2" ht="28.8" x14ac:dyDescent="0.3">
      <c r="A28" s="83" t="s">
        <v>71</v>
      </c>
      <c r="B28" s="83" t="s">
        <v>133</v>
      </c>
    </row>
    <row r="29" spans="1:2" ht="28.8" x14ac:dyDescent="0.3">
      <c r="A29" s="83" t="s">
        <v>71</v>
      </c>
      <c r="B29" s="83" t="s">
        <v>134</v>
      </c>
    </row>
    <row r="30" spans="1:2" ht="28.8" x14ac:dyDescent="0.3">
      <c r="A30" s="83" t="s">
        <v>71</v>
      </c>
      <c r="B30" s="83" t="s">
        <v>135</v>
      </c>
    </row>
    <row r="31" spans="1:2" ht="28.8" x14ac:dyDescent="0.3">
      <c r="A31" s="83" t="s">
        <v>71</v>
      </c>
      <c r="B31" s="83" t="s">
        <v>136</v>
      </c>
    </row>
    <row r="32" spans="1:2" ht="43.2" x14ac:dyDescent="0.3">
      <c r="A32" s="83" t="s">
        <v>71</v>
      </c>
      <c r="B32" s="83" t="s">
        <v>137</v>
      </c>
    </row>
    <row r="33" spans="1:2" ht="28.8" x14ac:dyDescent="0.3">
      <c r="A33" s="83" t="s">
        <v>71</v>
      </c>
      <c r="B33" s="83" t="s">
        <v>138</v>
      </c>
    </row>
    <row r="34" spans="1:2" ht="28.8" x14ac:dyDescent="0.3">
      <c r="A34" s="83" t="s">
        <v>71</v>
      </c>
      <c r="B34" s="83" t="s">
        <v>100</v>
      </c>
    </row>
    <row r="35" spans="1:2" ht="28.8" x14ac:dyDescent="0.3">
      <c r="A35" s="83" t="s">
        <v>71</v>
      </c>
      <c r="B35" s="83" t="s">
        <v>101</v>
      </c>
    </row>
    <row r="36" spans="1:2" ht="28.8" x14ac:dyDescent="0.3">
      <c r="A36" s="83" t="s">
        <v>71</v>
      </c>
      <c r="B36" s="83" t="s">
        <v>139</v>
      </c>
    </row>
    <row r="37" spans="1:2" ht="28.8" x14ac:dyDescent="0.3">
      <c r="A37" s="83" t="s">
        <v>71</v>
      </c>
      <c r="B37" s="83" t="s">
        <v>102</v>
      </c>
    </row>
    <row r="38" spans="1:2" ht="28.8" x14ac:dyDescent="0.3">
      <c r="A38" s="83" t="s">
        <v>71</v>
      </c>
      <c r="B38" s="83" t="s">
        <v>99</v>
      </c>
    </row>
    <row r="39" spans="1:2" ht="28.8" x14ac:dyDescent="0.3">
      <c r="A39" s="83" t="s">
        <v>71</v>
      </c>
      <c r="B39" s="83" t="s">
        <v>140</v>
      </c>
    </row>
    <row r="40" spans="1:2" ht="28.8" x14ac:dyDescent="0.3">
      <c r="A40" s="83" t="s">
        <v>71</v>
      </c>
      <c r="B40" s="83" t="s">
        <v>141</v>
      </c>
    </row>
    <row r="41" spans="1:2" ht="41.4" customHeight="1" x14ac:dyDescent="0.3">
      <c r="A41" s="83" t="s">
        <v>71</v>
      </c>
      <c r="B41" s="83" t="s">
        <v>142</v>
      </c>
    </row>
    <row r="42" spans="1:2" ht="57.6" x14ac:dyDescent="0.3">
      <c r="A42" s="83" t="s">
        <v>71</v>
      </c>
      <c r="B42" s="83" t="s">
        <v>143</v>
      </c>
    </row>
    <row r="43" spans="1:2" ht="57.6" x14ac:dyDescent="0.3">
      <c r="A43" s="83" t="s">
        <v>71</v>
      </c>
      <c r="B43" s="83" t="s">
        <v>144</v>
      </c>
    </row>
    <row r="44" spans="1:2" ht="28.8" x14ac:dyDescent="0.3">
      <c r="A44" s="83" t="s">
        <v>145</v>
      </c>
      <c r="B44" s="83" t="s">
        <v>146</v>
      </c>
    </row>
    <row r="45" spans="1:2" x14ac:dyDescent="0.3">
      <c r="A45" s="83" t="s">
        <v>147</v>
      </c>
      <c r="B45" s="83" t="s">
        <v>148</v>
      </c>
    </row>
    <row r="46" spans="1:2" ht="28.8" x14ac:dyDescent="0.3">
      <c r="A46" s="83" t="s">
        <v>149</v>
      </c>
      <c r="B46" s="83" t="s">
        <v>150</v>
      </c>
    </row>
    <row r="47" spans="1:2" ht="28.8" x14ac:dyDescent="0.3">
      <c r="A47" s="83" t="s">
        <v>151</v>
      </c>
      <c r="B47" s="83" t="s">
        <v>152</v>
      </c>
    </row>
    <row r="48" spans="1:2" x14ac:dyDescent="0.3">
      <c r="A48" s="83" t="s">
        <v>153</v>
      </c>
      <c r="B48" s="83" t="s">
        <v>154</v>
      </c>
    </row>
    <row r="49" spans="1:2" ht="28.8" x14ac:dyDescent="0.3">
      <c r="A49" s="83" t="s">
        <v>155</v>
      </c>
      <c r="B49" s="83" t="s">
        <v>156</v>
      </c>
    </row>
    <row r="50" spans="1:2" ht="57.6" x14ac:dyDescent="0.3">
      <c r="A50" s="83" t="s">
        <v>157</v>
      </c>
      <c r="B50" s="83" t="s">
        <v>158</v>
      </c>
    </row>
    <row r="51" spans="1:2" ht="28.8" x14ac:dyDescent="0.3">
      <c r="A51" s="83" t="s">
        <v>159</v>
      </c>
      <c r="B51" s="83" t="s">
        <v>159</v>
      </c>
    </row>
    <row r="52" spans="1:2" x14ac:dyDescent="0.3">
      <c r="A52" s="83" t="s">
        <v>160</v>
      </c>
      <c r="B52" s="83" t="s">
        <v>161</v>
      </c>
    </row>
    <row r="53" spans="1:2" ht="28.8" x14ac:dyDescent="0.3">
      <c r="A53" s="83" t="s">
        <v>162</v>
      </c>
      <c r="B53" s="83" t="s">
        <v>163</v>
      </c>
    </row>
    <row r="54" spans="1:2" ht="57.6" x14ac:dyDescent="0.3">
      <c r="A54" s="83" t="s">
        <v>164</v>
      </c>
      <c r="B54" s="83" t="s">
        <v>165</v>
      </c>
    </row>
    <row r="55" spans="1:2" ht="57.6" x14ac:dyDescent="0.3">
      <c r="A55" s="83" t="s">
        <v>164</v>
      </c>
      <c r="B55" s="83" t="s">
        <v>166</v>
      </c>
    </row>
    <row r="56" spans="1:2" ht="57.6" x14ac:dyDescent="0.3">
      <c r="A56" s="83" t="s">
        <v>164</v>
      </c>
      <c r="B56" s="83" t="s">
        <v>167</v>
      </c>
    </row>
    <row r="57" spans="1:2" ht="43.2" x14ac:dyDescent="0.3">
      <c r="A57" s="83" t="s">
        <v>164</v>
      </c>
      <c r="B57" s="83" t="s">
        <v>168</v>
      </c>
    </row>
    <row r="58" spans="1:2" ht="28.8" x14ac:dyDescent="0.3">
      <c r="A58" s="83" t="s">
        <v>87</v>
      </c>
      <c r="B58" s="83" t="s">
        <v>169</v>
      </c>
    </row>
    <row r="59" spans="1:2" ht="28.8" x14ac:dyDescent="0.3">
      <c r="A59" s="83" t="s">
        <v>87</v>
      </c>
      <c r="B59" s="83" t="s">
        <v>80</v>
      </c>
    </row>
    <row r="60" spans="1:2" ht="28.8" x14ac:dyDescent="0.3">
      <c r="A60" s="83" t="s">
        <v>87</v>
      </c>
      <c r="B60" s="83" t="s">
        <v>170</v>
      </c>
    </row>
    <row r="61" spans="1:2" ht="28.8" x14ac:dyDescent="0.3">
      <c r="A61" s="83" t="s">
        <v>87</v>
      </c>
      <c r="B61" s="83" t="s">
        <v>171</v>
      </c>
    </row>
    <row r="62" spans="1:2" ht="43.2" x14ac:dyDescent="0.3">
      <c r="A62" s="83" t="s">
        <v>172</v>
      </c>
      <c r="B62" s="83" t="s">
        <v>173</v>
      </c>
    </row>
    <row r="63" spans="1:2" ht="57.6" x14ac:dyDescent="0.3">
      <c r="A63" s="83" t="s">
        <v>172</v>
      </c>
      <c r="B63" s="83" t="s">
        <v>174</v>
      </c>
    </row>
    <row r="64" spans="1:2" ht="28.8" x14ac:dyDescent="0.3">
      <c r="A64" s="83" t="s">
        <v>172</v>
      </c>
      <c r="B64" s="83" t="s">
        <v>175</v>
      </c>
    </row>
    <row r="65" spans="1:2" ht="28.8" x14ac:dyDescent="0.3">
      <c r="A65" s="83" t="s">
        <v>172</v>
      </c>
      <c r="B65" s="83" t="s">
        <v>176</v>
      </c>
    </row>
    <row r="66" spans="1:2" ht="28.8" x14ac:dyDescent="0.3">
      <c r="A66" s="83" t="s">
        <v>172</v>
      </c>
      <c r="B66" s="83" t="s">
        <v>177</v>
      </c>
    </row>
    <row r="67" spans="1:2" x14ac:dyDescent="0.3">
      <c r="A67" s="83" t="s">
        <v>172</v>
      </c>
      <c r="B67" s="83" t="s">
        <v>178</v>
      </c>
    </row>
    <row r="68" spans="1:2" ht="43.2" x14ac:dyDescent="0.3">
      <c r="A68" s="83" t="s">
        <v>172</v>
      </c>
      <c r="B68" s="83" t="s">
        <v>179</v>
      </c>
    </row>
    <row r="69" spans="1:2" ht="28.8" x14ac:dyDescent="0.3">
      <c r="A69" s="83" t="s">
        <v>172</v>
      </c>
      <c r="B69" s="83" t="s">
        <v>180</v>
      </c>
    </row>
    <row r="70" spans="1:2" ht="28.8" x14ac:dyDescent="0.3">
      <c r="A70" s="83" t="s">
        <v>172</v>
      </c>
      <c r="B70" s="83" t="s">
        <v>181</v>
      </c>
    </row>
    <row r="71" spans="1:2" ht="57.6" x14ac:dyDescent="0.3">
      <c r="A71" s="83" t="s">
        <v>172</v>
      </c>
      <c r="B71" s="83" t="s">
        <v>182</v>
      </c>
    </row>
    <row r="72" spans="1:2" x14ac:dyDescent="0.3">
      <c r="A72" s="83" t="s">
        <v>172</v>
      </c>
      <c r="B72" s="83" t="s">
        <v>183</v>
      </c>
    </row>
    <row r="73" spans="1:2" ht="43.2" x14ac:dyDescent="0.3">
      <c r="A73" s="83" t="s">
        <v>172</v>
      </c>
      <c r="B73" s="83" t="s">
        <v>184</v>
      </c>
    </row>
    <row r="74" spans="1:2" ht="28.8" x14ac:dyDescent="0.3">
      <c r="A74" s="83" t="s">
        <v>185</v>
      </c>
      <c r="B74" s="83" t="s">
        <v>186</v>
      </c>
    </row>
    <row r="75" spans="1:2" ht="43.2" x14ac:dyDescent="0.3">
      <c r="A75" s="83" t="s">
        <v>185</v>
      </c>
      <c r="B75" s="83" t="s">
        <v>187</v>
      </c>
    </row>
    <row r="76" spans="1:2" ht="43.2" x14ac:dyDescent="0.3">
      <c r="A76" s="83" t="s">
        <v>185</v>
      </c>
      <c r="B76" s="83" t="s">
        <v>188</v>
      </c>
    </row>
    <row r="77" spans="1:2" x14ac:dyDescent="0.3">
      <c r="A77" s="83" t="s">
        <v>185</v>
      </c>
      <c r="B77" s="83" t="s">
        <v>189</v>
      </c>
    </row>
    <row r="78" spans="1:2" ht="28.8" x14ac:dyDescent="0.3">
      <c r="A78" s="83" t="s">
        <v>185</v>
      </c>
      <c r="B78" s="83" t="s">
        <v>190</v>
      </c>
    </row>
    <row r="79" spans="1:2" x14ac:dyDescent="0.3">
      <c r="A79" s="83" t="s">
        <v>191</v>
      </c>
      <c r="B79" s="83" t="s">
        <v>192</v>
      </c>
    </row>
    <row r="80" spans="1:2" ht="28.8" x14ac:dyDescent="0.3">
      <c r="A80" s="83" t="s">
        <v>191</v>
      </c>
      <c r="B80" s="83" t="s">
        <v>193</v>
      </c>
    </row>
    <row r="81" spans="1:2" x14ac:dyDescent="0.3">
      <c r="A81" s="83" t="s">
        <v>191</v>
      </c>
      <c r="B81" s="83" t="s">
        <v>194</v>
      </c>
    </row>
    <row r="82" spans="1:2" ht="28.8" x14ac:dyDescent="0.3">
      <c r="A82" s="83" t="s">
        <v>191</v>
      </c>
      <c r="B82" s="83" t="s">
        <v>195</v>
      </c>
    </row>
    <row r="83" spans="1:2" x14ac:dyDescent="0.3">
      <c r="A83" s="83" t="s">
        <v>191</v>
      </c>
      <c r="B83" s="83" t="s">
        <v>196</v>
      </c>
    </row>
    <row r="84" spans="1:2" ht="28.8" x14ac:dyDescent="0.3">
      <c r="A84" s="83" t="s">
        <v>191</v>
      </c>
      <c r="B84" s="83" t="s">
        <v>197</v>
      </c>
    </row>
    <row r="85" spans="1:2" ht="28.8" x14ac:dyDescent="0.3">
      <c r="A85" s="83" t="s">
        <v>198</v>
      </c>
      <c r="B85" s="83" t="s">
        <v>199</v>
      </c>
    </row>
    <row r="86" spans="1:2" ht="43.2" x14ac:dyDescent="0.3">
      <c r="A86" s="83" t="s">
        <v>200</v>
      </c>
      <c r="B86" s="83" t="s">
        <v>201</v>
      </c>
    </row>
    <row r="87" spans="1:2" x14ac:dyDescent="0.3">
      <c r="A87" s="83" t="s">
        <v>202</v>
      </c>
      <c r="B87" s="83" t="s">
        <v>203</v>
      </c>
    </row>
    <row r="88" spans="1:2" x14ac:dyDescent="0.3">
      <c r="A88" s="83" t="s">
        <v>204</v>
      </c>
      <c r="B88" s="83" t="s">
        <v>205</v>
      </c>
    </row>
    <row r="89" spans="1:2" x14ac:dyDescent="0.3">
      <c r="A89" s="83" t="s">
        <v>204</v>
      </c>
      <c r="B89" s="83" t="s">
        <v>206</v>
      </c>
    </row>
    <row r="90" spans="1:2" x14ac:dyDescent="0.3">
      <c r="A90" s="83" t="s">
        <v>204</v>
      </c>
      <c r="B90" s="83" t="s">
        <v>207</v>
      </c>
    </row>
    <row r="91" spans="1:2" ht="57.6" x14ac:dyDescent="0.3">
      <c r="A91" s="83" t="s">
        <v>208</v>
      </c>
      <c r="B91" s="83" t="s">
        <v>209</v>
      </c>
    </row>
    <row r="92" spans="1:2" ht="28.8" x14ac:dyDescent="0.3">
      <c r="A92" s="83" t="s">
        <v>210</v>
      </c>
      <c r="B92" s="83" t="s">
        <v>210</v>
      </c>
    </row>
    <row r="93" spans="1:2" x14ac:dyDescent="0.3">
      <c r="A93" s="83" t="s">
        <v>211</v>
      </c>
      <c r="B93" s="83" t="s">
        <v>212</v>
      </c>
    </row>
    <row r="94" spans="1:2" x14ac:dyDescent="0.3">
      <c r="A94" s="83" t="s">
        <v>211</v>
      </c>
      <c r="B94" s="83" t="s">
        <v>213</v>
      </c>
    </row>
    <row r="95" spans="1:2" ht="28.8" x14ac:dyDescent="0.3">
      <c r="A95" s="83" t="s">
        <v>211</v>
      </c>
      <c r="B95" s="83" t="s">
        <v>214</v>
      </c>
    </row>
    <row r="96" spans="1:2" x14ac:dyDescent="0.3">
      <c r="A96" s="83" t="s">
        <v>72</v>
      </c>
      <c r="B96" s="83" t="s">
        <v>215</v>
      </c>
    </row>
    <row r="97" spans="1:2" ht="28.8" x14ac:dyDescent="0.3">
      <c r="A97" s="83" t="s">
        <v>72</v>
      </c>
      <c r="B97" s="83" t="s">
        <v>216</v>
      </c>
    </row>
    <row r="98" spans="1:2" x14ac:dyDescent="0.3">
      <c r="A98" s="83" t="s">
        <v>72</v>
      </c>
      <c r="B98" s="83" t="s">
        <v>217</v>
      </c>
    </row>
    <row r="99" spans="1:2" ht="28.8" x14ac:dyDescent="0.3">
      <c r="A99" s="83" t="s">
        <v>72</v>
      </c>
      <c r="B99" s="83" t="s">
        <v>218</v>
      </c>
    </row>
    <row r="100" spans="1:2" x14ac:dyDescent="0.3">
      <c r="A100" s="83" t="s">
        <v>72</v>
      </c>
      <c r="B100" s="83" t="s">
        <v>219</v>
      </c>
    </row>
    <row r="101" spans="1:2" x14ac:dyDescent="0.3">
      <c r="A101" s="83" t="s">
        <v>72</v>
      </c>
      <c r="B101" s="83" t="s">
        <v>220</v>
      </c>
    </row>
    <row r="102" spans="1:2" ht="28.8" x14ac:dyDescent="0.3">
      <c r="A102" s="83" t="s">
        <v>72</v>
      </c>
      <c r="B102" s="83" t="s">
        <v>221</v>
      </c>
    </row>
    <row r="103" spans="1:2" ht="28.8" x14ac:dyDescent="0.3">
      <c r="A103" s="83" t="s">
        <v>72</v>
      </c>
      <c r="B103" s="83" t="s">
        <v>222</v>
      </c>
    </row>
    <row r="104" spans="1:2" x14ac:dyDescent="0.3">
      <c r="A104" s="83" t="s">
        <v>72</v>
      </c>
      <c r="B104" s="83" t="s">
        <v>223</v>
      </c>
    </row>
    <row r="105" spans="1:2" x14ac:dyDescent="0.3">
      <c r="A105" s="83" t="s">
        <v>72</v>
      </c>
      <c r="B105" s="83" t="s">
        <v>224</v>
      </c>
    </row>
    <row r="106" spans="1:2" x14ac:dyDescent="0.3">
      <c r="A106" s="83" t="s">
        <v>72</v>
      </c>
      <c r="B106" s="83" t="s">
        <v>225</v>
      </c>
    </row>
    <row r="107" spans="1:2" x14ac:dyDescent="0.3">
      <c r="A107" s="83" t="s">
        <v>72</v>
      </c>
      <c r="B107" s="83" t="s">
        <v>226</v>
      </c>
    </row>
    <row r="108" spans="1:2" x14ac:dyDescent="0.3">
      <c r="A108" s="83" t="s">
        <v>72</v>
      </c>
      <c r="B108" s="83" t="s">
        <v>227</v>
      </c>
    </row>
    <row r="109" spans="1:2" ht="28.8" x14ac:dyDescent="0.3">
      <c r="A109" s="83" t="s">
        <v>72</v>
      </c>
      <c r="B109" s="83" t="s">
        <v>228</v>
      </c>
    </row>
    <row r="110" spans="1:2" ht="28.8" x14ac:dyDescent="0.3">
      <c r="A110" s="83" t="s">
        <v>72</v>
      </c>
      <c r="B110" s="83" t="s">
        <v>229</v>
      </c>
    </row>
    <row r="111" spans="1:2" x14ac:dyDescent="0.3">
      <c r="A111" s="83" t="s">
        <v>72</v>
      </c>
      <c r="B111" s="83" t="s">
        <v>88</v>
      </c>
    </row>
    <row r="112" spans="1:2" x14ac:dyDescent="0.3">
      <c r="A112" s="83" t="s">
        <v>72</v>
      </c>
      <c r="B112" s="83" t="s">
        <v>230</v>
      </c>
    </row>
    <row r="113" spans="1:2" ht="28.8" x14ac:dyDescent="0.3">
      <c r="A113" s="83" t="s">
        <v>231</v>
      </c>
      <c r="B113" s="83" t="s">
        <v>232</v>
      </c>
    </row>
    <row r="114" spans="1:2" x14ac:dyDescent="0.3">
      <c r="A114" s="83" t="s">
        <v>231</v>
      </c>
      <c r="B114" s="83" t="s">
        <v>233</v>
      </c>
    </row>
    <row r="115" spans="1:2" x14ac:dyDescent="0.3">
      <c r="A115" s="83" t="s">
        <v>231</v>
      </c>
      <c r="B115" s="83" t="s">
        <v>234</v>
      </c>
    </row>
    <row r="116" spans="1:2" ht="28.8" x14ac:dyDescent="0.3">
      <c r="A116" s="83" t="s">
        <v>231</v>
      </c>
      <c r="B116" s="83" t="s">
        <v>235</v>
      </c>
    </row>
    <row r="117" spans="1:2" x14ac:dyDescent="0.3">
      <c r="A117" s="83" t="s">
        <v>231</v>
      </c>
      <c r="B117" s="83" t="s">
        <v>236</v>
      </c>
    </row>
    <row r="118" spans="1:2" x14ac:dyDescent="0.3">
      <c r="A118" s="83" t="s">
        <v>231</v>
      </c>
      <c r="B118" s="83" t="s">
        <v>237</v>
      </c>
    </row>
    <row r="119" spans="1:2" x14ac:dyDescent="0.3">
      <c r="A119" s="83" t="s">
        <v>231</v>
      </c>
      <c r="B119" s="83" t="s">
        <v>238</v>
      </c>
    </row>
    <row r="120" spans="1:2" ht="28.8" x14ac:dyDescent="0.3">
      <c r="A120" s="83" t="s">
        <v>231</v>
      </c>
      <c r="B120" s="83" t="s">
        <v>239</v>
      </c>
    </row>
    <row r="121" spans="1:2" x14ac:dyDescent="0.3">
      <c r="A121" s="83" t="s">
        <v>231</v>
      </c>
      <c r="B121" s="83" t="s">
        <v>240</v>
      </c>
    </row>
    <row r="122" spans="1:2" x14ac:dyDescent="0.3">
      <c r="A122" s="83" t="s">
        <v>231</v>
      </c>
      <c r="B122" s="83" t="s">
        <v>241</v>
      </c>
    </row>
    <row r="123" spans="1:2" ht="28.8" x14ac:dyDescent="0.3">
      <c r="A123" s="83" t="s">
        <v>231</v>
      </c>
      <c r="B123" s="83" t="s">
        <v>242</v>
      </c>
    </row>
    <row r="124" spans="1:2" ht="28.8" x14ac:dyDescent="0.3">
      <c r="A124" s="83" t="s">
        <v>231</v>
      </c>
      <c r="B124" s="83" t="s">
        <v>243</v>
      </c>
    </row>
    <row r="125" spans="1:2" x14ac:dyDescent="0.3">
      <c r="A125" s="83" t="s">
        <v>231</v>
      </c>
      <c r="B125" s="83" t="s">
        <v>244</v>
      </c>
    </row>
    <row r="126" spans="1:2" x14ac:dyDescent="0.3">
      <c r="A126" s="83" t="s">
        <v>73</v>
      </c>
      <c r="B126" s="83" t="s">
        <v>245</v>
      </c>
    </row>
    <row r="127" spans="1:2" x14ac:dyDescent="0.3">
      <c r="A127" s="83" t="s">
        <v>73</v>
      </c>
      <c r="B127" s="83" t="s">
        <v>246</v>
      </c>
    </row>
    <row r="128" spans="1:2" x14ac:dyDescent="0.3">
      <c r="A128" s="83" t="s">
        <v>73</v>
      </c>
      <c r="B128" s="83" t="s">
        <v>247</v>
      </c>
    </row>
    <row r="129" spans="1:2" ht="28.8" x14ac:dyDescent="0.3">
      <c r="A129" s="83" t="s">
        <v>73</v>
      </c>
      <c r="B129" s="83" t="s">
        <v>248</v>
      </c>
    </row>
    <row r="130" spans="1:2" x14ac:dyDescent="0.3">
      <c r="A130" s="83" t="s">
        <v>73</v>
      </c>
      <c r="B130" s="83" t="s">
        <v>249</v>
      </c>
    </row>
    <row r="131" spans="1:2" ht="28.8" x14ac:dyDescent="0.3">
      <c r="A131" s="83" t="s">
        <v>73</v>
      </c>
      <c r="B131" s="83" t="s">
        <v>250</v>
      </c>
    </row>
    <row r="132" spans="1:2" x14ac:dyDescent="0.3">
      <c r="A132" s="83" t="s">
        <v>73</v>
      </c>
      <c r="B132" s="83" t="s">
        <v>251</v>
      </c>
    </row>
    <row r="133" spans="1:2" x14ac:dyDescent="0.3">
      <c r="A133" s="83" t="s">
        <v>73</v>
      </c>
      <c r="B133" s="83" t="s">
        <v>252</v>
      </c>
    </row>
    <row r="134" spans="1:2" ht="28.8" x14ac:dyDescent="0.3">
      <c r="A134" s="83" t="s">
        <v>73</v>
      </c>
      <c r="B134" s="83" t="s">
        <v>253</v>
      </c>
    </row>
    <row r="135" spans="1:2" ht="28.8" x14ac:dyDescent="0.3">
      <c r="A135" s="83" t="s">
        <v>73</v>
      </c>
      <c r="B135" s="83" t="s">
        <v>254</v>
      </c>
    </row>
    <row r="136" spans="1:2" ht="28.8" x14ac:dyDescent="0.3">
      <c r="A136" s="83" t="s">
        <v>73</v>
      </c>
      <c r="B136" s="83" t="s">
        <v>255</v>
      </c>
    </row>
    <row r="137" spans="1:2" x14ac:dyDescent="0.3">
      <c r="A137" s="83" t="s">
        <v>73</v>
      </c>
      <c r="B137" s="83" t="s">
        <v>256</v>
      </c>
    </row>
    <row r="138" spans="1:2" ht="28.8" x14ac:dyDescent="0.3">
      <c r="A138" s="83" t="s">
        <v>73</v>
      </c>
      <c r="B138" s="83" t="s">
        <v>257</v>
      </c>
    </row>
    <row r="139" spans="1:2" x14ac:dyDescent="0.3">
      <c r="A139" s="83" t="s">
        <v>73</v>
      </c>
      <c r="B139" s="83" t="s">
        <v>258</v>
      </c>
    </row>
    <row r="140" spans="1:2" x14ac:dyDescent="0.3">
      <c r="A140" s="83" t="s">
        <v>73</v>
      </c>
      <c r="B140" s="83" t="s">
        <v>259</v>
      </c>
    </row>
    <row r="141" spans="1:2" x14ac:dyDescent="0.3">
      <c r="A141" s="83" t="s">
        <v>73</v>
      </c>
      <c r="B141" s="83" t="s">
        <v>260</v>
      </c>
    </row>
    <row r="142" spans="1:2" x14ac:dyDescent="0.3">
      <c r="A142" s="83" t="s">
        <v>73</v>
      </c>
      <c r="B142" s="83" t="s">
        <v>261</v>
      </c>
    </row>
    <row r="143" spans="1:2" x14ac:dyDescent="0.3">
      <c r="A143" s="83" t="s">
        <v>73</v>
      </c>
      <c r="B143" s="83" t="s">
        <v>262</v>
      </c>
    </row>
    <row r="144" spans="1:2" ht="28.8" x14ac:dyDescent="0.3">
      <c r="A144" s="83" t="s">
        <v>73</v>
      </c>
      <c r="B144" s="83" t="s">
        <v>263</v>
      </c>
    </row>
    <row r="145" spans="1:2" ht="28.8" x14ac:dyDescent="0.3">
      <c r="A145" s="83" t="s">
        <v>73</v>
      </c>
      <c r="B145" s="83" t="s">
        <v>264</v>
      </c>
    </row>
    <row r="146" spans="1:2" x14ac:dyDescent="0.3">
      <c r="A146" s="83" t="s">
        <v>73</v>
      </c>
      <c r="B146" s="83" t="s">
        <v>265</v>
      </c>
    </row>
    <row r="147" spans="1:2" x14ac:dyDescent="0.3">
      <c r="A147" s="83" t="s">
        <v>73</v>
      </c>
      <c r="B147" s="83" t="s">
        <v>266</v>
      </c>
    </row>
    <row r="148" spans="1:2" x14ac:dyDescent="0.3">
      <c r="A148" s="83" t="s">
        <v>73</v>
      </c>
      <c r="B148" s="83" t="s">
        <v>267</v>
      </c>
    </row>
    <row r="149" spans="1:2" ht="28.8" x14ac:dyDescent="0.3">
      <c r="A149" s="83" t="s">
        <v>73</v>
      </c>
      <c r="B149" s="83" t="s">
        <v>268</v>
      </c>
    </row>
    <row r="150" spans="1:2" ht="28.8" x14ac:dyDescent="0.3">
      <c r="A150" s="83" t="s">
        <v>73</v>
      </c>
      <c r="B150" s="83" t="s">
        <v>269</v>
      </c>
    </row>
    <row r="151" spans="1:2" s="86" customFormat="1" x14ac:dyDescent="0.3">
      <c r="A151" s="85" t="s">
        <v>73</v>
      </c>
      <c r="B151" s="85" t="s">
        <v>270</v>
      </c>
    </row>
    <row r="152" spans="1:2" ht="28.8" x14ac:dyDescent="0.3">
      <c r="A152" s="83" t="s">
        <v>73</v>
      </c>
      <c r="B152" s="83" t="s">
        <v>271</v>
      </c>
    </row>
    <row r="153" spans="1:2" ht="28.8" x14ac:dyDescent="0.3">
      <c r="A153" s="83" t="s">
        <v>73</v>
      </c>
      <c r="B153" s="83" t="s">
        <v>272</v>
      </c>
    </row>
    <row r="154" spans="1:2" x14ac:dyDescent="0.3">
      <c r="A154" s="83" t="s">
        <v>73</v>
      </c>
      <c r="B154" s="83" t="s">
        <v>273</v>
      </c>
    </row>
    <row r="155" spans="1:2" ht="28.8" x14ac:dyDescent="0.3">
      <c r="A155" s="83" t="s">
        <v>73</v>
      </c>
      <c r="B155" s="83" t="s">
        <v>274</v>
      </c>
    </row>
    <row r="156" spans="1:2" ht="28.8" x14ac:dyDescent="0.3">
      <c r="A156" s="83" t="s">
        <v>73</v>
      </c>
      <c r="B156" s="83" t="s">
        <v>275</v>
      </c>
    </row>
    <row r="157" spans="1:2" ht="28.8" x14ac:dyDescent="0.3">
      <c r="A157" s="83" t="s">
        <v>73</v>
      </c>
      <c r="B157" s="83" t="s">
        <v>276</v>
      </c>
    </row>
    <row r="158" spans="1:2" ht="28.8" x14ac:dyDescent="0.3">
      <c r="A158" s="83" t="s">
        <v>73</v>
      </c>
      <c r="B158" s="83" t="s">
        <v>277</v>
      </c>
    </row>
    <row r="159" spans="1:2" ht="28.8" x14ac:dyDescent="0.3">
      <c r="A159" s="83" t="s">
        <v>73</v>
      </c>
      <c r="B159" s="83" t="s">
        <v>278</v>
      </c>
    </row>
    <row r="160" spans="1:2" ht="28.8" x14ac:dyDescent="0.3">
      <c r="A160" s="83" t="s">
        <v>73</v>
      </c>
      <c r="B160" s="83" t="s">
        <v>279</v>
      </c>
    </row>
    <row r="161" spans="1:2" ht="28.8" x14ac:dyDescent="0.3">
      <c r="A161" s="83" t="s">
        <v>73</v>
      </c>
      <c r="B161" s="83" t="s">
        <v>280</v>
      </c>
    </row>
    <row r="162" spans="1:2" ht="28.8" x14ac:dyDescent="0.3">
      <c r="A162" s="83" t="s">
        <v>73</v>
      </c>
      <c r="B162" s="83" t="s">
        <v>281</v>
      </c>
    </row>
    <row r="163" spans="1:2" ht="28.8" x14ac:dyDescent="0.3">
      <c r="A163" s="83" t="s">
        <v>73</v>
      </c>
      <c r="B163" s="83" t="s">
        <v>282</v>
      </c>
    </row>
    <row r="164" spans="1:2" x14ac:dyDescent="0.3">
      <c r="A164" s="83" t="s">
        <v>73</v>
      </c>
      <c r="B164" s="83" t="s">
        <v>283</v>
      </c>
    </row>
    <row r="165" spans="1:2" ht="28.8" x14ac:dyDescent="0.3">
      <c r="A165" s="83" t="s">
        <v>73</v>
      </c>
      <c r="B165" s="83" t="s">
        <v>284</v>
      </c>
    </row>
    <row r="166" spans="1:2" ht="28.8" x14ac:dyDescent="0.3">
      <c r="A166" s="83" t="s">
        <v>73</v>
      </c>
      <c r="B166" s="83" t="s">
        <v>285</v>
      </c>
    </row>
    <row r="167" spans="1:2" ht="28.8" x14ac:dyDescent="0.3">
      <c r="A167" s="83" t="s">
        <v>73</v>
      </c>
      <c r="B167" s="83" t="s">
        <v>286</v>
      </c>
    </row>
    <row r="168" spans="1:2" x14ac:dyDescent="0.3">
      <c r="A168" s="83" t="s">
        <v>73</v>
      </c>
      <c r="B168" s="83" t="s">
        <v>82</v>
      </c>
    </row>
    <row r="169" spans="1:2" ht="28.8" x14ac:dyDescent="0.3">
      <c r="A169" s="83" t="s">
        <v>73</v>
      </c>
      <c r="B169" s="83" t="s">
        <v>287</v>
      </c>
    </row>
    <row r="170" spans="1:2" ht="43.2" x14ac:dyDescent="0.3">
      <c r="A170" s="83" t="s">
        <v>73</v>
      </c>
      <c r="B170" s="83" t="s">
        <v>288</v>
      </c>
    </row>
    <row r="171" spans="1:2" x14ac:dyDescent="0.3">
      <c r="A171" s="83" t="s">
        <v>73</v>
      </c>
      <c r="B171" s="83" t="s">
        <v>289</v>
      </c>
    </row>
    <row r="172" spans="1:2" ht="28.8" x14ac:dyDescent="0.3">
      <c r="A172" s="83" t="s">
        <v>73</v>
      </c>
      <c r="B172" s="83" t="s">
        <v>290</v>
      </c>
    </row>
    <row r="173" spans="1:2" ht="28.8" x14ac:dyDescent="0.3">
      <c r="A173" s="83" t="s">
        <v>73</v>
      </c>
      <c r="B173" s="83" t="s">
        <v>291</v>
      </c>
    </row>
    <row r="174" spans="1:2" s="86" customFormat="1" ht="28.8" x14ac:dyDescent="0.3">
      <c r="A174" s="85" t="s">
        <v>73</v>
      </c>
      <c r="B174" s="85" t="s">
        <v>292</v>
      </c>
    </row>
    <row r="175" spans="1:2" ht="43.2" x14ac:dyDescent="0.3">
      <c r="A175" s="83" t="s">
        <v>73</v>
      </c>
      <c r="B175" s="83" t="s">
        <v>293</v>
      </c>
    </row>
    <row r="176" spans="1:2" ht="43.2" x14ac:dyDescent="0.3">
      <c r="A176" s="83" t="s">
        <v>73</v>
      </c>
      <c r="B176" s="83" t="s">
        <v>294</v>
      </c>
    </row>
    <row r="177" spans="1:2" s="86" customFormat="1" ht="28.8" x14ac:dyDescent="0.3">
      <c r="A177" s="85" t="s">
        <v>73</v>
      </c>
      <c r="B177" s="85" t="s">
        <v>295</v>
      </c>
    </row>
    <row r="178" spans="1:2" ht="28.8" x14ac:dyDescent="0.3">
      <c r="A178" s="83" t="s">
        <v>73</v>
      </c>
      <c r="B178" s="83" t="s">
        <v>296</v>
      </c>
    </row>
    <row r="179" spans="1:2" ht="28.8" x14ac:dyDescent="0.3">
      <c r="A179" s="83" t="s">
        <v>73</v>
      </c>
      <c r="B179" s="83" t="s">
        <v>297</v>
      </c>
    </row>
    <row r="180" spans="1:2" x14ac:dyDescent="0.3">
      <c r="A180" s="83" t="s">
        <v>73</v>
      </c>
      <c r="B180" s="83" t="s">
        <v>267</v>
      </c>
    </row>
    <row r="181" spans="1:2" x14ac:dyDescent="0.3">
      <c r="A181" s="83" t="s">
        <v>73</v>
      </c>
      <c r="B181" s="83" t="s">
        <v>298</v>
      </c>
    </row>
    <row r="182" spans="1:2" x14ac:dyDescent="0.3">
      <c r="A182" s="83" t="s">
        <v>73</v>
      </c>
      <c r="B182" s="83" t="s">
        <v>231</v>
      </c>
    </row>
    <row r="183" spans="1:2" x14ac:dyDescent="0.3">
      <c r="A183" s="83" t="s">
        <v>73</v>
      </c>
      <c r="B183" s="83" t="s">
        <v>299</v>
      </c>
    </row>
    <row r="184" spans="1:2" x14ac:dyDescent="0.3">
      <c r="A184" s="83" t="s">
        <v>73</v>
      </c>
      <c r="B184" s="83" t="s">
        <v>300</v>
      </c>
    </row>
    <row r="185" spans="1:2" x14ac:dyDescent="0.3">
      <c r="A185" s="83" t="s">
        <v>73</v>
      </c>
      <c r="B185" s="83" t="s">
        <v>301</v>
      </c>
    </row>
    <row r="186" spans="1:2" x14ac:dyDescent="0.3">
      <c r="A186" s="83" t="s">
        <v>73</v>
      </c>
      <c r="B186" s="83" t="s">
        <v>302</v>
      </c>
    </row>
    <row r="187" spans="1:2" x14ac:dyDescent="0.3">
      <c r="A187" s="83" t="s">
        <v>73</v>
      </c>
      <c r="B187" s="83" t="s">
        <v>196</v>
      </c>
    </row>
    <row r="188" spans="1:2" ht="28.8" x14ac:dyDescent="0.3">
      <c r="A188" s="83" t="s">
        <v>73</v>
      </c>
      <c r="B188" s="83" t="s">
        <v>303</v>
      </c>
    </row>
    <row r="189" spans="1:2" ht="28.8" x14ac:dyDescent="0.3">
      <c r="A189" s="83" t="s">
        <v>76</v>
      </c>
      <c r="B189" s="83" t="s">
        <v>304</v>
      </c>
    </row>
    <row r="190" spans="1:2" ht="28.8" x14ac:dyDescent="0.3">
      <c r="A190" s="83" t="s">
        <v>76</v>
      </c>
      <c r="B190" s="83" t="s">
        <v>305</v>
      </c>
    </row>
    <row r="191" spans="1:2" ht="43.2" x14ac:dyDescent="0.3">
      <c r="A191" s="83" t="s">
        <v>76</v>
      </c>
      <c r="B191" s="83" t="s">
        <v>306</v>
      </c>
    </row>
    <row r="192" spans="1:2" x14ac:dyDescent="0.3">
      <c r="A192" s="83" t="s">
        <v>76</v>
      </c>
      <c r="B192" s="83" t="s">
        <v>307</v>
      </c>
    </row>
    <row r="193" spans="1:2" ht="28.8" x14ac:dyDescent="0.3">
      <c r="A193" s="83" t="s">
        <v>76</v>
      </c>
      <c r="B193" s="83" t="s">
        <v>308</v>
      </c>
    </row>
    <row r="194" spans="1:2" ht="43.2" x14ac:dyDescent="0.3">
      <c r="A194" s="83" t="s">
        <v>76</v>
      </c>
      <c r="B194" s="83" t="s">
        <v>309</v>
      </c>
    </row>
    <row r="195" spans="1:2" x14ac:dyDescent="0.3">
      <c r="A195" s="83" t="s">
        <v>76</v>
      </c>
      <c r="B195" s="83" t="s">
        <v>310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47"/>
  <sheetViews>
    <sheetView topLeftCell="A125" zoomScaleNormal="100" workbookViewId="0">
      <selection activeCell="A153" sqref="A153"/>
    </sheetView>
  </sheetViews>
  <sheetFormatPr defaultColWidth="8.88671875" defaultRowHeight="12" x14ac:dyDescent="0.25"/>
  <cols>
    <col min="1" max="1" width="34.88671875" style="6" customWidth="1"/>
    <col min="2" max="2" width="21.21875" style="2" customWidth="1"/>
    <col min="3" max="3" width="22.21875" style="2" customWidth="1"/>
    <col min="4" max="4" width="22.5546875" style="2" customWidth="1"/>
    <col min="5" max="5" width="6.5546875" style="3" customWidth="1"/>
    <col min="6" max="9" width="8.88671875" style="3"/>
    <col min="10" max="10" width="12.6640625" style="3" customWidth="1"/>
    <col min="11" max="11" width="15.6640625" style="3" customWidth="1"/>
    <col min="12" max="16384" width="8.88671875" style="3"/>
  </cols>
  <sheetData>
    <row r="1" spans="1:5" ht="27" customHeight="1" x14ac:dyDescent="0.25">
      <c r="A1" s="363" t="s">
        <v>95</v>
      </c>
      <c r="B1" s="363"/>
      <c r="C1" s="363"/>
      <c r="D1" s="363"/>
      <c r="E1" s="2"/>
    </row>
    <row r="2" spans="1:5" ht="27" customHeight="1" x14ac:dyDescent="0.25">
      <c r="A2" s="364" t="s">
        <v>837</v>
      </c>
      <c r="B2" s="364"/>
      <c r="C2" s="364"/>
      <c r="D2" s="364"/>
      <c r="E2" s="2"/>
    </row>
    <row r="3" spans="1:5" ht="8.4" customHeight="1" x14ac:dyDescent="0.25">
      <c r="A3" s="5"/>
      <c r="B3" s="5"/>
      <c r="C3" s="5"/>
      <c r="D3" s="5"/>
      <c r="E3" s="2"/>
    </row>
    <row r="4" spans="1:5" ht="26.4" customHeight="1" x14ac:dyDescent="0.25">
      <c r="A4" s="7" t="s">
        <v>97</v>
      </c>
      <c r="B4" s="4">
        <f>IF(C4="IMM",1,2)</f>
        <v>1</v>
      </c>
      <c r="C4" s="362" t="s">
        <v>63</v>
      </c>
      <c r="D4" s="362"/>
    </row>
    <row r="5" spans="1:5" x14ac:dyDescent="0.25">
      <c r="E5" s="2"/>
    </row>
    <row r="6" spans="1:5" x14ac:dyDescent="0.25">
      <c r="A6" s="251" t="s">
        <v>96</v>
      </c>
      <c r="B6" s="260" t="s">
        <v>13</v>
      </c>
      <c r="C6" s="4" t="s">
        <v>11</v>
      </c>
      <c r="D6" s="3"/>
    </row>
    <row r="7" spans="1:5" x14ac:dyDescent="0.25">
      <c r="A7" s="252"/>
      <c r="B7" s="261"/>
      <c r="C7" s="8"/>
      <c r="D7" s="3"/>
    </row>
    <row r="8" spans="1:5" ht="28.8" customHeight="1" x14ac:dyDescent="0.25">
      <c r="A8" s="365" t="s">
        <v>838</v>
      </c>
      <c r="B8" s="366"/>
      <c r="C8" s="367"/>
      <c r="D8" s="3"/>
    </row>
    <row r="9" spans="1:5" x14ac:dyDescent="0.25">
      <c r="A9" s="253" t="s">
        <v>709</v>
      </c>
      <c r="B9" s="262"/>
      <c r="C9" s="215"/>
      <c r="D9" s="3"/>
    </row>
    <row r="10" spans="1:5" x14ac:dyDescent="0.25">
      <c r="A10" s="254" t="s">
        <v>710</v>
      </c>
      <c r="B10" s="263"/>
      <c r="C10" s="122"/>
      <c r="D10" s="3"/>
    </row>
    <row r="11" spans="1:5" x14ac:dyDescent="0.25">
      <c r="A11" s="254" t="s">
        <v>711</v>
      </c>
      <c r="B11" s="264"/>
      <c r="C11" s="216"/>
      <c r="D11" s="3"/>
    </row>
    <row r="12" spans="1:5" x14ac:dyDescent="0.25">
      <c r="A12" s="254" t="s">
        <v>712</v>
      </c>
      <c r="B12" s="263"/>
      <c r="C12" s="122"/>
      <c r="D12" s="3"/>
    </row>
    <row r="13" spans="1:5" x14ac:dyDescent="0.25">
      <c r="A13" s="254" t="s">
        <v>713</v>
      </c>
      <c r="B13" s="263"/>
      <c r="C13" s="122"/>
      <c r="D13" s="3"/>
    </row>
    <row r="14" spans="1:5" x14ac:dyDescent="0.25">
      <c r="A14" s="254" t="s">
        <v>714</v>
      </c>
      <c r="B14" s="263"/>
      <c r="C14" s="122"/>
      <c r="D14" s="3"/>
    </row>
    <row r="15" spans="1:5" x14ac:dyDescent="0.25">
      <c r="A15" s="254" t="s">
        <v>48</v>
      </c>
      <c r="B15" s="263"/>
      <c r="C15" s="122"/>
      <c r="D15" s="3"/>
    </row>
    <row r="16" spans="1:5" x14ac:dyDescent="0.25">
      <c r="A16" s="254" t="s">
        <v>49</v>
      </c>
      <c r="B16" s="263"/>
      <c r="C16" s="122"/>
      <c r="D16" s="3"/>
    </row>
    <row r="17" spans="1:4" x14ac:dyDescent="0.25">
      <c r="A17" s="254" t="s">
        <v>50</v>
      </c>
      <c r="B17" s="263"/>
      <c r="C17" s="122"/>
      <c r="D17" s="3"/>
    </row>
    <row r="18" spans="1:4" ht="24" x14ac:dyDescent="0.25">
      <c r="A18" s="254" t="s">
        <v>715</v>
      </c>
      <c r="B18" s="263"/>
      <c r="C18" s="122"/>
      <c r="D18" s="3"/>
    </row>
    <row r="19" spans="1:4" ht="21" customHeight="1" x14ac:dyDescent="0.25">
      <c r="A19" s="254" t="s">
        <v>51</v>
      </c>
      <c r="B19" s="263"/>
      <c r="C19" s="122"/>
      <c r="D19" s="3"/>
    </row>
    <row r="20" spans="1:4" x14ac:dyDescent="0.25">
      <c r="A20" s="254" t="s">
        <v>716</v>
      </c>
      <c r="B20" s="263"/>
      <c r="C20" s="122"/>
      <c r="D20" s="3"/>
    </row>
    <row r="21" spans="1:4" x14ac:dyDescent="0.25">
      <c r="A21" s="254" t="s">
        <v>717</v>
      </c>
      <c r="B21" s="265">
        <f t="shared" ref="B21:C21" si="0">SUM(B12:B20)</f>
        <v>0</v>
      </c>
      <c r="C21" s="217">
        <f t="shared" si="0"/>
        <v>0</v>
      </c>
      <c r="D21" s="3"/>
    </row>
    <row r="22" spans="1:4" x14ac:dyDescent="0.25">
      <c r="A22" s="254" t="s">
        <v>718</v>
      </c>
      <c r="B22" s="263"/>
      <c r="C22" s="122"/>
      <c r="D22" s="3"/>
    </row>
    <row r="23" spans="1:4" x14ac:dyDescent="0.25">
      <c r="A23" s="255" t="s">
        <v>719</v>
      </c>
      <c r="B23" s="266">
        <f t="shared" ref="B23:C23" si="1">SUM(B10+B21+B22)</f>
        <v>0</v>
      </c>
      <c r="C23" s="218">
        <f t="shared" si="1"/>
        <v>0</v>
      </c>
      <c r="D23" s="3"/>
    </row>
    <row r="24" spans="1:4" x14ac:dyDescent="0.25">
      <c r="A24" s="255" t="s">
        <v>720</v>
      </c>
      <c r="B24" s="267"/>
      <c r="C24" s="219"/>
      <c r="D24" s="3"/>
    </row>
    <row r="25" spans="1:4" x14ac:dyDescent="0.25">
      <c r="A25" s="254" t="s">
        <v>721</v>
      </c>
      <c r="B25" s="264"/>
      <c r="C25" s="216"/>
      <c r="D25" s="3"/>
    </row>
    <row r="26" spans="1:4" x14ac:dyDescent="0.25">
      <c r="A26" s="254" t="s">
        <v>722</v>
      </c>
      <c r="B26" s="263"/>
      <c r="C26" s="122"/>
      <c r="D26" s="3"/>
    </row>
    <row r="27" spans="1:4" x14ac:dyDescent="0.25">
      <c r="A27" s="254" t="s">
        <v>723</v>
      </c>
      <c r="B27" s="263"/>
      <c r="C27" s="122"/>
      <c r="D27" s="3"/>
    </row>
    <row r="28" spans="1:4" x14ac:dyDescent="0.25">
      <c r="A28" s="254" t="s">
        <v>724</v>
      </c>
      <c r="B28" s="263"/>
      <c r="C28" s="122"/>
      <c r="D28" s="3"/>
    </row>
    <row r="29" spans="1:4" x14ac:dyDescent="0.25">
      <c r="A29" s="254" t="s">
        <v>52</v>
      </c>
      <c r="B29" s="263"/>
      <c r="C29" s="122"/>
      <c r="D29" s="3"/>
    </row>
    <row r="30" spans="1:4" x14ac:dyDescent="0.25">
      <c r="A30" s="254" t="s">
        <v>725</v>
      </c>
      <c r="B30" s="265">
        <f t="shared" ref="B30:C30" si="2">SUM(B26:B29)</f>
        <v>0</v>
      </c>
      <c r="C30" s="217">
        <f t="shared" si="2"/>
        <v>0</v>
      </c>
      <c r="D30" s="3"/>
    </row>
    <row r="31" spans="1:4" x14ac:dyDescent="0.25">
      <c r="A31" s="254" t="s">
        <v>726</v>
      </c>
      <c r="B31" s="263"/>
      <c r="C31" s="122"/>
      <c r="D31" s="3"/>
    </row>
    <row r="32" spans="1:4" x14ac:dyDescent="0.25">
      <c r="A32" s="254" t="s">
        <v>727</v>
      </c>
      <c r="B32" s="263"/>
      <c r="C32" s="122"/>
      <c r="D32" s="3"/>
    </row>
    <row r="33" spans="1:4" x14ac:dyDescent="0.25">
      <c r="A33" s="254" t="s">
        <v>728</v>
      </c>
      <c r="B33" s="263"/>
      <c r="C33" s="122"/>
      <c r="D33" s="3"/>
    </row>
    <row r="34" spans="1:4" x14ac:dyDescent="0.25">
      <c r="A34" s="255" t="s">
        <v>729</v>
      </c>
      <c r="B34" s="266">
        <f>SUM(B31:B33)+B30</f>
        <v>0</v>
      </c>
      <c r="C34" s="218">
        <f t="shared" ref="C34" si="3">SUM(C31:C33)+C30</f>
        <v>0</v>
      </c>
      <c r="D34" s="3"/>
    </row>
    <row r="35" spans="1:4" x14ac:dyDescent="0.25">
      <c r="A35" s="255" t="s">
        <v>730</v>
      </c>
      <c r="B35" s="268">
        <f t="shared" ref="B35:C35" si="4">B36+B37</f>
        <v>0</v>
      </c>
      <c r="C35" s="127">
        <f t="shared" si="4"/>
        <v>0</v>
      </c>
      <c r="D35" s="3"/>
    </row>
    <row r="36" spans="1:4" ht="24" x14ac:dyDescent="0.25">
      <c r="A36" s="254" t="s">
        <v>731</v>
      </c>
      <c r="B36" s="263"/>
      <c r="C36" s="122"/>
      <c r="D36" s="3"/>
    </row>
    <row r="37" spans="1:4" ht="24" x14ac:dyDescent="0.25">
      <c r="A37" s="254" t="s">
        <v>732</v>
      </c>
      <c r="B37" s="263"/>
      <c r="C37" s="122"/>
      <c r="D37" s="3"/>
    </row>
    <row r="38" spans="1:4" ht="24" x14ac:dyDescent="0.25">
      <c r="A38" s="255" t="s">
        <v>733</v>
      </c>
      <c r="B38" s="263"/>
      <c r="C38" s="122"/>
      <c r="D38" s="3"/>
    </row>
    <row r="39" spans="1:4" x14ac:dyDescent="0.25">
      <c r="A39" s="255" t="s">
        <v>734</v>
      </c>
      <c r="B39" s="266">
        <f>B34+B36-B38-B45-B48-B51</f>
        <v>0</v>
      </c>
      <c r="C39" s="218">
        <f>C34+C36-C38-C45-C48-C51</f>
        <v>0</v>
      </c>
      <c r="D39" s="3"/>
    </row>
    <row r="40" spans="1:4" x14ac:dyDescent="0.25">
      <c r="A40" s="255" t="s">
        <v>735</v>
      </c>
      <c r="B40" s="269">
        <f>B23+B39+B37</f>
        <v>0</v>
      </c>
      <c r="C40" s="220">
        <f>C23+C39+C37</f>
        <v>0</v>
      </c>
      <c r="D40" s="3"/>
    </row>
    <row r="41" spans="1:4" ht="24" x14ac:dyDescent="0.25">
      <c r="A41" s="256" t="s">
        <v>736</v>
      </c>
      <c r="B41" s="263"/>
      <c r="C41" s="122"/>
      <c r="D41" s="3"/>
    </row>
    <row r="42" spans="1:4" x14ac:dyDescent="0.25">
      <c r="A42" s="255" t="s">
        <v>737</v>
      </c>
      <c r="B42" s="263"/>
      <c r="C42" s="122"/>
      <c r="D42" s="3"/>
    </row>
    <row r="43" spans="1:4" x14ac:dyDescent="0.25">
      <c r="A43" s="255" t="s">
        <v>738</v>
      </c>
      <c r="B43" s="270">
        <f t="shared" ref="B43:C43" si="5">B44+B47+B50+B53</f>
        <v>0</v>
      </c>
      <c r="C43" s="124">
        <f t="shared" si="5"/>
        <v>0</v>
      </c>
      <c r="D43" s="3"/>
    </row>
    <row r="44" spans="1:4" x14ac:dyDescent="0.25">
      <c r="A44" s="254" t="s">
        <v>739</v>
      </c>
      <c r="B44" s="270">
        <f t="shared" ref="B44:C44" si="6">B45+B46</f>
        <v>0</v>
      </c>
      <c r="C44" s="124">
        <f t="shared" si="6"/>
        <v>0</v>
      </c>
      <c r="D44" s="3"/>
    </row>
    <row r="45" spans="1:4" x14ac:dyDescent="0.25">
      <c r="A45" s="254" t="s">
        <v>740</v>
      </c>
      <c r="B45" s="263"/>
      <c r="C45" s="122"/>
      <c r="D45" s="3"/>
    </row>
    <row r="46" spans="1:4" ht="24" x14ac:dyDescent="0.25">
      <c r="A46" s="254" t="s">
        <v>53</v>
      </c>
      <c r="B46" s="263"/>
      <c r="C46" s="122"/>
      <c r="D46" s="3"/>
    </row>
    <row r="47" spans="1:4" x14ac:dyDescent="0.25">
      <c r="A47" s="254" t="s">
        <v>741</v>
      </c>
      <c r="B47" s="270">
        <f t="shared" ref="B47:C47" si="7">B48+B49</f>
        <v>0</v>
      </c>
      <c r="C47" s="124">
        <f t="shared" si="7"/>
        <v>0</v>
      </c>
      <c r="D47" s="3"/>
    </row>
    <row r="48" spans="1:4" x14ac:dyDescent="0.25">
      <c r="A48" s="254" t="s">
        <v>742</v>
      </c>
      <c r="B48" s="263">
        <v>0</v>
      </c>
      <c r="C48" s="122">
        <v>0</v>
      </c>
      <c r="D48" s="3"/>
    </row>
    <row r="49" spans="1:4" ht="24" x14ac:dyDescent="0.25">
      <c r="A49" s="254" t="s">
        <v>743</v>
      </c>
      <c r="B49" s="263">
        <v>0</v>
      </c>
      <c r="C49" s="122">
        <v>0</v>
      </c>
      <c r="D49" s="3"/>
    </row>
    <row r="50" spans="1:4" ht="24" x14ac:dyDescent="0.25">
      <c r="A50" s="255" t="s">
        <v>744</v>
      </c>
      <c r="B50" s="270">
        <f t="shared" ref="B50:C50" si="8">B51+B52</f>
        <v>0</v>
      </c>
      <c r="C50" s="124">
        <f t="shared" si="8"/>
        <v>0</v>
      </c>
      <c r="D50" s="3"/>
    </row>
    <row r="51" spans="1:4" x14ac:dyDescent="0.25">
      <c r="A51" s="254" t="s">
        <v>740</v>
      </c>
      <c r="B51" s="263">
        <v>0</v>
      </c>
      <c r="C51" s="122">
        <v>0</v>
      </c>
      <c r="D51" s="3"/>
    </row>
    <row r="52" spans="1:4" ht="24" x14ac:dyDescent="0.25">
      <c r="A52" s="254" t="s">
        <v>53</v>
      </c>
      <c r="B52" s="263">
        <v>0</v>
      </c>
      <c r="C52" s="122">
        <v>0</v>
      </c>
      <c r="D52" s="3"/>
    </row>
    <row r="53" spans="1:4" x14ac:dyDescent="0.25">
      <c r="A53" s="254" t="s">
        <v>745</v>
      </c>
      <c r="B53" s="263">
        <v>0</v>
      </c>
      <c r="C53" s="122">
        <v>0</v>
      </c>
      <c r="D53" s="3"/>
    </row>
    <row r="54" spans="1:4" x14ac:dyDescent="0.25">
      <c r="A54" s="255" t="s">
        <v>746</v>
      </c>
      <c r="B54" s="267"/>
      <c r="C54" s="219"/>
      <c r="D54" s="3"/>
    </row>
    <row r="55" spans="1:4" x14ac:dyDescent="0.25">
      <c r="A55" s="254" t="s">
        <v>747</v>
      </c>
      <c r="B55" s="265">
        <f t="shared" ref="B55:C55" si="9">SUM(B56:B60)</f>
        <v>0</v>
      </c>
      <c r="C55" s="217">
        <f t="shared" si="9"/>
        <v>0</v>
      </c>
      <c r="D55" s="3"/>
    </row>
    <row r="56" spans="1:4" x14ac:dyDescent="0.25">
      <c r="A56" s="257" t="s">
        <v>748</v>
      </c>
      <c r="B56" s="263"/>
      <c r="C56" s="122"/>
      <c r="D56" s="3"/>
    </row>
    <row r="57" spans="1:4" x14ac:dyDescent="0.25">
      <c r="A57" s="257" t="s">
        <v>749</v>
      </c>
      <c r="B57" s="263"/>
      <c r="C57" s="122"/>
      <c r="D57" s="3"/>
    </row>
    <row r="58" spans="1:4" x14ac:dyDescent="0.25">
      <c r="A58" s="257" t="s">
        <v>750</v>
      </c>
      <c r="B58" s="263"/>
      <c r="C58" s="122"/>
      <c r="D58" s="3"/>
    </row>
    <row r="59" spans="1:4" ht="24" x14ac:dyDescent="0.25">
      <c r="A59" s="257" t="s">
        <v>751</v>
      </c>
      <c r="B59" s="263"/>
      <c r="C59" s="122"/>
      <c r="D59" s="3"/>
    </row>
    <row r="60" spans="1:4" x14ac:dyDescent="0.25">
      <c r="A60" s="257" t="s">
        <v>752</v>
      </c>
      <c r="B60" s="263"/>
      <c r="C60" s="122"/>
      <c r="D60" s="3"/>
    </row>
    <row r="61" spans="1:4" x14ac:dyDescent="0.25">
      <c r="A61" s="254" t="s">
        <v>753</v>
      </c>
      <c r="B61" s="263"/>
      <c r="C61" s="122"/>
      <c r="D61" s="3"/>
    </row>
    <row r="62" spans="1:4" x14ac:dyDescent="0.25">
      <c r="A62" s="254" t="s">
        <v>754</v>
      </c>
      <c r="B62" s="265">
        <f>B63-B64</f>
        <v>0</v>
      </c>
      <c r="C62" s="217">
        <f>C63-C64</f>
        <v>0</v>
      </c>
      <c r="D62" s="3"/>
    </row>
    <row r="63" spans="1:4" x14ac:dyDescent="0.25">
      <c r="A63" s="254" t="s">
        <v>755</v>
      </c>
      <c r="B63" s="263"/>
      <c r="C63" s="122"/>
      <c r="D63" s="3"/>
    </row>
    <row r="64" spans="1:4" x14ac:dyDescent="0.25">
      <c r="A64" s="254" t="s">
        <v>756</v>
      </c>
      <c r="B64" s="263"/>
      <c r="C64" s="122"/>
      <c r="D64" s="3"/>
    </row>
    <row r="65" spans="1:4" x14ac:dyDescent="0.25">
      <c r="A65" s="254" t="s">
        <v>757</v>
      </c>
      <c r="B65" s="263"/>
      <c r="C65" s="122"/>
      <c r="D65" s="3"/>
    </row>
    <row r="66" spans="1:4" x14ac:dyDescent="0.25">
      <c r="A66" s="254" t="s">
        <v>758</v>
      </c>
      <c r="B66" s="263"/>
      <c r="C66" s="122"/>
      <c r="D66" s="3"/>
    </row>
    <row r="67" spans="1:4" ht="24" x14ac:dyDescent="0.25">
      <c r="A67" s="254" t="s">
        <v>759</v>
      </c>
      <c r="B67" s="263"/>
      <c r="C67" s="122"/>
      <c r="D67" s="3"/>
    </row>
    <row r="68" spans="1:4" ht="24" x14ac:dyDescent="0.25">
      <c r="A68" s="254" t="s">
        <v>54</v>
      </c>
      <c r="B68" s="263"/>
      <c r="C68" s="122"/>
      <c r="D68" s="3"/>
    </row>
    <row r="69" spans="1:4" x14ac:dyDescent="0.25">
      <c r="A69" s="255" t="s">
        <v>760</v>
      </c>
      <c r="B69" s="265">
        <f t="shared" ref="B69:C69" si="10">B70-B71</f>
        <v>0</v>
      </c>
      <c r="C69" s="217">
        <f t="shared" si="10"/>
        <v>0</v>
      </c>
      <c r="D69" s="3"/>
    </row>
    <row r="70" spans="1:4" x14ac:dyDescent="0.25">
      <c r="A70" s="254" t="s">
        <v>755</v>
      </c>
      <c r="B70" s="263"/>
      <c r="C70" s="122"/>
      <c r="D70" s="3"/>
    </row>
    <row r="71" spans="1:4" x14ac:dyDescent="0.25">
      <c r="A71" s="254" t="s">
        <v>756</v>
      </c>
      <c r="B71" s="263"/>
      <c r="C71" s="122"/>
      <c r="D71" s="3"/>
    </row>
    <row r="72" spans="1:4" x14ac:dyDescent="0.25">
      <c r="A72" s="255" t="s">
        <v>761</v>
      </c>
      <c r="B72" s="265">
        <f t="shared" ref="B72:C72" si="11">B73-B74</f>
        <v>0</v>
      </c>
      <c r="C72" s="217">
        <f t="shared" si="11"/>
        <v>0</v>
      </c>
      <c r="D72" s="3"/>
    </row>
    <row r="73" spans="1:4" x14ac:dyDescent="0.25">
      <c r="A73" s="254" t="s">
        <v>755</v>
      </c>
      <c r="B73" s="263"/>
      <c r="C73" s="122"/>
      <c r="D73" s="3"/>
    </row>
    <row r="74" spans="1:4" x14ac:dyDescent="0.25">
      <c r="A74" s="254" t="s">
        <v>756</v>
      </c>
      <c r="B74" s="263"/>
      <c r="C74" s="122"/>
      <c r="D74" s="3"/>
    </row>
    <row r="75" spans="1:4" x14ac:dyDescent="0.25">
      <c r="A75" s="254" t="s">
        <v>55</v>
      </c>
      <c r="B75" s="263"/>
      <c r="C75" s="122"/>
      <c r="D75" s="3"/>
    </row>
    <row r="76" spans="1:4" x14ac:dyDescent="0.25">
      <c r="A76" s="255" t="s">
        <v>762</v>
      </c>
      <c r="B76" s="266">
        <f>B55+B61+B62+B65-B66+B67-B68+B70-B71+B73-B74-B75</f>
        <v>0</v>
      </c>
      <c r="C76" s="218">
        <f>C55+C61+C62+C65-C66+C67-C68+C70-C71+C73-C74-C75</f>
        <v>0</v>
      </c>
      <c r="D76" s="3"/>
    </row>
    <row r="77" spans="1:4" x14ac:dyDescent="0.25">
      <c r="A77" s="255" t="s">
        <v>763</v>
      </c>
      <c r="B77" s="271">
        <v>0</v>
      </c>
      <c r="C77" s="221">
        <v>0</v>
      </c>
      <c r="D77" s="3"/>
    </row>
    <row r="78" spans="1:4" x14ac:dyDescent="0.25">
      <c r="A78" s="255" t="s">
        <v>764</v>
      </c>
      <c r="B78" s="271">
        <v>0</v>
      </c>
      <c r="C78" s="221">
        <v>0</v>
      </c>
      <c r="D78" s="3"/>
    </row>
    <row r="79" spans="1:4" x14ac:dyDescent="0.25">
      <c r="A79" s="255" t="s">
        <v>765</v>
      </c>
      <c r="B79" s="266">
        <f t="shared" ref="B79:C79" si="12">B23+B34+B35-B38-B41-B42-B43</f>
        <v>0</v>
      </c>
      <c r="C79" s="218">
        <f t="shared" si="12"/>
        <v>0</v>
      </c>
      <c r="D79" s="3"/>
    </row>
    <row r="80" spans="1:4" x14ac:dyDescent="0.25">
      <c r="A80" s="255" t="s">
        <v>766</v>
      </c>
      <c r="B80" s="266">
        <f>B23+B34+B35</f>
        <v>0</v>
      </c>
      <c r="C80" s="218">
        <f>C23+C34+C35</f>
        <v>0</v>
      </c>
      <c r="D80" s="3"/>
    </row>
    <row r="81" spans="1:4" x14ac:dyDescent="0.25">
      <c r="A81" s="255" t="s">
        <v>767</v>
      </c>
      <c r="B81" s="266">
        <f t="shared" ref="B81:C81" si="13">B41+B38+B42+B43+B76</f>
        <v>0</v>
      </c>
      <c r="C81" s="218">
        <f t="shared" si="13"/>
        <v>0</v>
      </c>
      <c r="D81" s="3"/>
    </row>
    <row r="82" spans="1:4" x14ac:dyDescent="0.25">
      <c r="D82" s="3"/>
    </row>
    <row r="83" spans="1:4" x14ac:dyDescent="0.25">
      <c r="D83" s="3"/>
    </row>
    <row r="84" spans="1:4" ht="39" customHeight="1" x14ac:dyDescent="0.25">
      <c r="A84" s="368" t="s">
        <v>839</v>
      </c>
      <c r="B84" s="368"/>
      <c r="C84" s="368"/>
      <c r="D84" s="3"/>
    </row>
    <row r="85" spans="1:4" x14ac:dyDescent="0.25">
      <c r="A85" s="253"/>
      <c r="B85" s="272" t="s">
        <v>13</v>
      </c>
      <c r="C85" s="222" t="s">
        <v>11</v>
      </c>
      <c r="D85" s="3"/>
    </row>
    <row r="86" spans="1:4" x14ac:dyDescent="0.25">
      <c r="A86" s="258" t="s">
        <v>768</v>
      </c>
      <c r="B86" s="273">
        <f t="shared" ref="B86:C86" si="14">SUM(B88+B89-B90+B91)</f>
        <v>0</v>
      </c>
      <c r="C86" s="223">
        <f t="shared" si="14"/>
        <v>0</v>
      </c>
      <c r="D86" s="3"/>
    </row>
    <row r="87" spans="1:4" ht="36" x14ac:dyDescent="0.25">
      <c r="A87" s="259" t="s">
        <v>769</v>
      </c>
      <c r="B87" s="274"/>
      <c r="C87" s="224"/>
      <c r="D87" s="3"/>
    </row>
    <row r="88" spans="1:4" x14ac:dyDescent="0.25">
      <c r="A88" s="259" t="s">
        <v>56</v>
      </c>
      <c r="B88" s="274"/>
      <c r="C88" s="224"/>
      <c r="D88" s="3"/>
    </row>
    <row r="89" spans="1:4" x14ac:dyDescent="0.25">
      <c r="A89" s="259" t="s">
        <v>57</v>
      </c>
      <c r="B89" s="274"/>
      <c r="C89" s="224"/>
      <c r="D89" s="3"/>
    </row>
    <row r="90" spans="1:4" x14ac:dyDescent="0.25">
      <c r="A90" s="259" t="s">
        <v>770</v>
      </c>
      <c r="B90" s="274"/>
      <c r="C90" s="224"/>
      <c r="D90" s="3"/>
    </row>
    <row r="91" spans="1:4" ht="24" x14ac:dyDescent="0.25">
      <c r="A91" s="259" t="s">
        <v>58</v>
      </c>
      <c r="B91" s="274"/>
      <c r="C91" s="224"/>
      <c r="D91" s="3"/>
    </row>
    <row r="92" spans="1:4" ht="24" x14ac:dyDescent="0.25">
      <c r="A92" s="259" t="s">
        <v>440</v>
      </c>
      <c r="B92" s="274"/>
      <c r="C92" s="224"/>
      <c r="D92" s="3"/>
    </row>
    <row r="93" spans="1:4" ht="24" x14ac:dyDescent="0.25">
      <c r="A93" s="259" t="s">
        <v>771</v>
      </c>
      <c r="B93" s="274"/>
      <c r="C93" s="224"/>
      <c r="D93" s="3"/>
    </row>
    <row r="94" spans="1:4" x14ac:dyDescent="0.25">
      <c r="A94" s="259" t="s">
        <v>772</v>
      </c>
      <c r="B94" s="274"/>
      <c r="C94" s="224"/>
      <c r="D94" s="3"/>
    </row>
    <row r="95" spans="1:4" x14ac:dyDescent="0.25">
      <c r="A95" s="259" t="s">
        <v>773</v>
      </c>
      <c r="B95" s="274"/>
      <c r="C95" s="224"/>
      <c r="D95" s="3"/>
    </row>
    <row r="96" spans="1:4" x14ac:dyDescent="0.25">
      <c r="A96" s="259" t="s">
        <v>774</v>
      </c>
      <c r="B96" s="274"/>
      <c r="C96" s="224"/>
      <c r="D96" s="3"/>
    </row>
    <row r="97" spans="1:4" x14ac:dyDescent="0.25">
      <c r="A97" s="259" t="s">
        <v>70</v>
      </c>
      <c r="B97" s="274"/>
      <c r="C97" s="224"/>
      <c r="D97" s="3"/>
    </row>
    <row r="98" spans="1:4" x14ac:dyDescent="0.25">
      <c r="A98" s="253" t="s">
        <v>775</v>
      </c>
      <c r="B98" s="269">
        <f>SUM(B86+B92+B93+B94+B95+B96+B97)</f>
        <v>0</v>
      </c>
      <c r="C98" s="220">
        <f t="shared" ref="C98" si="15">SUM(C86+C92+C93+C94+C95+C96+C97)</f>
        <v>0</v>
      </c>
      <c r="D98" s="3"/>
    </row>
    <row r="99" spans="1:4" ht="24" x14ac:dyDescent="0.25">
      <c r="A99" s="259" t="s">
        <v>776</v>
      </c>
      <c r="B99" s="274"/>
      <c r="C99" s="224"/>
      <c r="D99" s="3"/>
    </row>
    <row r="100" spans="1:4" x14ac:dyDescent="0.25">
      <c r="A100" s="259" t="s">
        <v>59</v>
      </c>
      <c r="B100" s="274"/>
      <c r="C100" s="224"/>
      <c r="D100" s="3"/>
    </row>
    <row r="101" spans="1:4" x14ac:dyDescent="0.25">
      <c r="A101" s="259" t="s">
        <v>777</v>
      </c>
      <c r="B101" s="274"/>
      <c r="C101" s="224"/>
      <c r="D101" s="3"/>
    </row>
    <row r="102" spans="1:4" x14ac:dyDescent="0.25">
      <c r="A102" s="259" t="s">
        <v>778</v>
      </c>
      <c r="B102" s="274"/>
      <c r="C102" s="224"/>
      <c r="D102" s="3"/>
    </row>
    <row r="103" spans="1:4" x14ac:dyDescent="0.25">
      <c r="A103" s="259" t="s">
        <v>62</v>
      </c>
      <c r="B103" s="274"/>
      <c r="C103" s="224"/>
      <c r="D103" s="3"/>
    </row>
    <row r="104" spans="1:4" x14ac:dyDescent="0.25">
      <c r="A104" s="259" t="s">
        <v>779</v>
      </c>
      <c r="B104" s="274"/>
      <c r="C104" s="224"/>
      <c r="D104" s="3"/>
    </row>
    <row r="105" spans="1:4" ht="24" x14ac:dyDescent="0.25">
      <c r="A105" s="259" t="s">
        <v>780</v>
      </c>
      <c r="B105" s="274"/>
      <c r="C105" s="224"/>
      <c r="D105" s="3"/>
    </row>
    <row r="106" spans="1:4" x14ac:dyDescent="0.25">
      <c r="A106" s="259" t="s">
        <v>781</v>
      </c>
      <c r="B106" s="274"/>
      <c r="C106" s="224"/>
      <c r="D106" s="3"/>
    </row>
    <row r="107" spans="1:4" x14ac:dyDescent="0.25">
      <c r="A107" s="259" t="s">
        <v>782</v>
      </c>
      <c r="B107" s="274"/>
      <c r="C107" s="224"/>
      <c r="D107" s="3"/>
    </row>
    <row r="108" spans="1:4" x14ac:dyDescent="0.25">
      <c r="A108" s="259" t="s">
        <v>783</v>
      </c>
      <c r="B108" s="274"/>
      <c r="C108" s="224"/>
      <c r="D108" s="3"/>
    </row>
    <row r="109" spans="1:4" x14ac:dyDescent="0.25">
      <c r="A109" s="253" t="s">
        <v>784</v>
      </c>
      <c r="B109" s="269">
        <f t="shared" ref="B109:C109" si="16">B99+B100+B101+B102-B103+B104+B105+B106+B107+B108</f>
        <v>0</v>
      </c>
      <c r="C109" s="220">
        <f t="shared" si="16"/>
        <v>0</v>
      </c>
      <c r="D109" s="3"/>
    </row>
    <row r="110" spans="1:4" x14ac:dyDescent="0.25">
      <c r="A110" s="253" t="s">
        <v>785</v>
      </c>
      <c r="B110" s="269">
        <f t="shared" ref="B110:C110" si="17">B98-B109</f>
        <v>0</v>
      </c>
      <c r="C110" s="220">
        <f t="shared" si="17"/>
        <v>0</v>
      </c>
      <c r="D110" s="3"/>
    </row>
    <row r="111" spans="1:4" x14ac:dyDescent="0.25">
      <c r="A111" s="259" t="s">
        <v>786</v>
      </c>
      <c r="B111" s="275" t="str">
        <f t="shared" ref="B111:C111" si="18">IF(B98-B109&gt;0,B98-B109,"")</f>
        <v/>
      </c>
      <c r="C111" s="225" t="str">
        <f t="shared" si="18"/>
        <v/>
      </c>
      <c r="D111" s="3"/>
    </row>
    <row r="112" spans="1:4" x14ac:dyDescent="0.25">
      <c r="A112" s="259" t="s">
        <v>787</v>
      </c>
      <c r="B112" s="275" t="str">
        <f t="shared" ref="B112:C112" si="19">IF(B98-B109&lt;0,-B98+B109,"")</f>
        <v/>
      </c>
      <c r="C112" s="225" t="str">
        <f t="shared" si="19"/>
        <v/>
      </c>
      <c r="D112" s="3"/>
    </row>
    <row r="113" spans="1:4" x14ac:dyDescent="0.25">
      <c r="A113" s="259" t="s">
        <v>410</v>
      </c>
      <c r="B113" s="274"/>
      <c r="C113" s="224"/>
      <c r="D113" s="3"/>
    </row>
    <row r="114" spans="1:4" x14ac:dyDescent="0.25">
      <c r="A114" s="259" t="s">
        <v>788</v>
      </c>
      <c r="B114" s="274"/>
      <c r="C114" s="224"/>
      <c r="D114" s="3"/>
    </row>
    <row r="115" spans="1:4" ht="24" x14ac:dyDescent="0.25">
      <c r="A115" s="259" t="s">
        <v>789</v>
      </c>
      <c r="B115" s="274"/>
      <c r="C115" s="224"/>
      <c r="D115" s="3"/>
    </row>
    <row r="116" spans="1:4" x14ac:dyDescent="0.25">
      <c r="A116" s="259" t="s">
        <v>790</v>
      </c>
      <c r="B116" s="274"/>
      <c r="C116" s="224"/>
      <c r="D116" s="3"/>
    </row>
    <row r="117" spans="1:4" x14ac:dyDescent="0.25">
      <c r="A117" s="253" t="s">
        <v>409</v>
      </c>
      <c r="B117" s="276">
        <f t="shared" ref="B117:C117" si="20">B116+B115+B114+B113</f>
        <v>0</v>
      </c>
      <c r="C117" s="226">
        <f t="shared" si="20"/>
        <v>0</v>
      </c>
      <c r="D117" s="3"/>
    </row>
    <row r="118" spans="1:4" ht="36" x14ac:dyDescent="0.25">
      <c r="A118" s="259" t="s">
        <v>791</v>
      </c>
      <c r="B118" s="274"/>
      <c r="C118" s="224"/>
      <c r="D118" s="3"/>
    </row>
    <row r="119" spans="1:4" x14ac:dyDescent="0.25">
      <c r="A119" s="259" t="s">
        <v>792</v>
      </c>
      <c r="B119" s="274"/>
      <c r="C119" s="224"/>
      <c r="D119" s="3"/>
    </row>
    <row r="120" spans="1:4" x14ac:dyDescent="0.25">
      <c r="A120" s="259" t="s">
        <v>793</v>
      </c>
      <c r="B120" s="274"/>
      <c r="C120" s="224"/>
      <c r="D120" s="3"/>
    </row>
    <row r="121" spans="1:4" x14ac:dyDescent="0.25">
      <c r="A121" s="253" t="s">
        <v>423</v>
      </c>
      <c r="B121" s="269">
        <f t="shared" ref="B121:C121" si="21">SUM(B118:B120)</f>
        <v>0</v>
      </c>
      <c r="C121" s="220">
        <f t="shared" si="21"/>
        <v>0</v>
      </c>
      <c r="D121" s="3"/>
    </row>
    <row r="122" spans="1:4" x14ac:dyDescent="0.25">
      <c r="A122" s="253" t="s">
        <v>794</v>
      </c>
      <c r="B122" s="269">
        <f t="shared" ref="B122:C122" si="22">B117-B121</f>
        <v>0</v>
      </c>
      <c r="C122" s="220">
        <f t="shared" si="22"/>
        <v>0</v>
      </c>
      <c r="D122" s="3"/>
    </row>
    <row r="123" spans="1:4" x14ac:dyDescent="0.25">
      <c r="A123" s="259" t="s">
        <v>786</v>
      </c>
      <c r="B123" s="275" t="str">
        <f t="shared" ref="B123:C123" si="23">IF(B117-B121&gt;0,B117-B121,"")</f>
        <v/>
      </c>
      <c r="C123" s="225" t="str">
        <f t="shared" si="23"/>
        <v/>
      </c>
      <c r="D123" s="3"/>
    </row>
    <row r="124" spans="1:4" x14ac:dyDescent="0.25">
      <c r="A124" s="259" t="s">
        <v>787</v>
      </c>
      <c r="B124" s="275" t="str">
        <f t="shared" ref="B124:C124" si="24">IF(B117-B121&lt;0,-B117+B121,"")</f>
        <v/>
      </c>
      <c r="C124" s="225" t="str">
        <f t="shared" si="24"/>
        <v/>
      </c>
      <c r="D124" s="3"/>
    </row>
    <row r="125" spans="1:4" x14ac:dyDescent="0.25">
      <c r="A125" s="253" t="s">
        <v>795</v>
      </c>
      <c r="B125" s="269">
        <f t="shared" ref="B125:C125" si="25">B110+B122</f>
        <v>0</v>
      </c>
      <c r="C125" s="220">
        <f t="shared" si="25"/>
        <v>0</v>
      </c>
      <c r="D125" s="3"/>
    </row>
    <row r="126" spans="1:4" x14ac:dyDescent="0.25">
      <c r="A126" s="259" t="s">
        <v>796</v>
      </c>
      <c r="B126" s="275" t="str">
        <f t="shared" ref="B126:C126" si="26">IF(B110+B122&gt;0,B110+B122,"")</f>
        <v/>
      </c>
      <c r="C126" s="225" t="str">
        <f t="shared" si="26"/>
        <v/>
      </c>
      <c r="D126" s="3"/>
    </row>
    <row r="127" spans="1:4" x14ac:dyDescent="0.25">
      <c r="A127" s="259" t="s">
        <v>797</v>
      </c>
      <c r="B127" s="275" t="str">
        <f t="shared" ref="B127:C127" si="27">IF(B110+B122&lt;0,-B110-B122,"")</f>
        <v/>
      </c>
      <c r="C127" s="225" t="str">
        <f t="shared" si="27"/>
        <v/>
      </c>
      <c r="D127" s="3"/>
    </row>
    <row r="128" spans="1:4" hidden="1" x14ac:dyDescent="0.25">
      <c r="A128" s="253" t="s">
        <v>798</v>
      </c>
      <c r="B128" s="277">
        <v>0</v>
      </c>
      <c r="C128" s="227">
        <v>0</v>
      </c>
      <c r="D128" s="3"/>
    </row>
    <row r="129" spans="1:4" hidden="1" x14ac:dyDescent="0.25">
      <c r="A129" s="253" t="s">
        <v>799</v>
      </c>
      <c r="B129" s="277">
        <v>0</v>
      </c>
      <c r="C129" s="227">
        <v>0</v>
      </c>
      <c r="D129" s="3"/>
    </row>
    <row r="130" spans="1:4" hidden="1" x14ac:dyDescent="0.25">
      <c r="A130" s="253" t="s">
        <v>800</v>
      </c>
      <c r="B130" s="269">
        <f t="shared" ref="B130:C130" si="28">B128-B129</f>
        <v>0</v>
      </c>
      <c r="C130" s="220">
        <f t="shared" si="28"/>
        <v>0</v>
      </c>
      <c r="D130" s="3"/>
    </row>
    <row r="131" spans="1:4" hidden="1" x14ac:dyDescent="0.25">
      <c r="A131" s="259" t="s">
        <v>801</v>
      </c>
      <c r="B131" s="275" t="str">
        <f t="shared" ref="B131:C131" si="29">IF(B128-B129&gt;0,B128-B129,"")</f>
        <v/>
      </c>
      <c r="C131" s="225" t="str">
        <f t="shared" si="29"/>
        <v/>
      </c>
      <c r="D131" s="3"/>
    </row>
    <row r="132" spans="1:4" hidden="1" x14ac:dyDescent="0.25">
      <c r="A132" s="259" t="s">
        <v>802</v>
      </c>
      <c r="B132" s="275" t="str">
        <f t="shared" ref="B132:C132" si="30">IF(B128-B129&lt;0,-B128+B129,"")</f>
        <v/>
      </c>
      <c r="C132" s="225" t="str">
        <f t="shared" si="30"/>
        <v/>
      </c>
      <c r="D132" s="3"/>
    </row>
    <row r="133" spans="1:4" x14ac:dyDescent="0.25">
      <c r="A133" s="253" t="s">
        <v>803</v>
      </c>
      <c r="B133" s="269">
        <f t="shared" ref="B133:C133" si="31">B98+B117+B128</f>
        <v>0</v>
      </c>
      <c r="C133" s="220">
        <f t="shared" si="31"/>
        <v>0</v>
      </c>
      <c r="D133" s="3"/>
    </row>
    <row r="134" spans="1:4" x14ac:dyDescent="0.25">
      <c r="A134" s="253" t="s">
        <v>804</v>
      </c>
      <c r="B134" s="269">
        <f t="shared" ref="B134:C134" si="32">B109+B121+B129</f>
        <v>0</v>
      </c>
      <c r="C134" s="220">
        <f t="shared" si="32"/>
        <v>0</v>
      </c>
      <c r="D134" s="3"/>
    </row>
    <row r="135" spans="1:4" x14ac:dyDescent="0.25">
      <c r="A135" s="253" t="s">
        <v>805</v>
      </c>
      <c r="B135" s="269">
        <f t="shared" ref="B135:C135" si="33">B133-B134</f>
        <v>0</v>
      </c>
      <c r="C135" s="220">
        <f t="shared" si="33"/>
        <v>0</v>
      </c>
      <c r="D135" s="3"/>
    </row>
    <row r="136" spans="1:4" x14ac:dyDescent="0.25">
      <c r="A136" s="259" t="s">
        <v>786</v>
      </c>
      <c r="B136" s="275" t="str">
        <f t="shared" ref="B136:C136" si="34">IF(B133-B134&gt;0,B133-B134,"")</f>
        <v/>
      </c>
      <c r="C136" s="225" t="str">
        <f t="shared" si="34"/>
        <v/>
      </c>
      <c r="D136" s="3"/>
    </row>
    <row r="137" spans="1:4" x14ac:dyDescent="0.25">
      <c r="A137" s="259" t="s">
        <v>787</v>
      </c>
      <c r="B137" s="275" t="str">
        <f t="shared" ref="B137:C137" si="35">IF(B133-B134&lt;0,-B133+B134,"")</f>
        <v/>
      </c>
      <c r="C137" s="225" t="str">
        <f t="shared" si="35"/>
        <v/>
      </c>
      <c r="D137" s="3"/>
    </row>
    <row r="138" spans="1:4" x14ac:dyDescent="0.25">
      <c r="A138" s="259" t="s">
        <v>806</v>
      </c>
      <c r="B138" s="274"/>
      <c r="C138" s="224"/>
      <c r="D138" s="3"/>
    </row>
    <row r="139" spans="1:4" ht="36" x14ac:dyDescent="0.25">
      <c r="A139" s="259" t="s">
        <v>807</v>
      </c>
      <c r="B139" s="274"/>
      <c r="C139" s="224"/>
      <c r="D139" s="3"/>
    </row>
    <row r="140" spans="1:4" ht="36" x14ac:dyDescent="0.25">
      <c r="A140" s="259" t="s">
        <v>808</v>
      </c>
      <c r="B140" s="274"/>
      <c r="C140" s="224"/>
      <c r="D140" s="3"/>
    </row>
    <row r="141" spans="1:4" x14ac:dyDescent="0.25">
      <c r="A141" s="259" t="s">
        <v>431</v>
      </c>
      <c r="B141" s="274"/>
      <c r="C141" s="224"/>
      <c r="D141" s="3"/>
    </row>
    <row r="142" spans="1:4" ht="24" x14ac:dyDescent="0.25">
      <c r="A142" s="259" t="s">
        <v>432</v>
      </c>
      <c r="B142" s="274"/>
      <c r="C142" s="224"/>
      <c r="D142" s="3"/>
    </row>
    <row r="143" spans="1:4" ht="24" x14ac:dyDescent="0.25">
      <c r="A143" s="253" t="s">
        <v>809</v>
      </c>
      <c r="B143" s="269">
        <f t="shared" ref="B143:C143" si="36">B135-B138-B142-B141-B139+B140</f>
        <v>0</v>
      </c>
      <c r="C143" s="220">
        <f t="shared" si="36"/>
        <v>0</v>
      </c>
      <c r="D143" s="3"/>
    </row>
    <row r="144" spans="1:4" x14ac:dyDescent="0.25">
      <c r="A144" s="259" t="s">
        <v>786</v>
      </c>
      <c r="B144" s="275">
        <f t="shared" ref="B144:C144" si="37">IF(B143&gt;=0,B143,"")</f>
        <v>0</v>
      </c>
      <c r="C144" s="225">
        <f t="shared" si="37"/>
        <v>0</v>
      </c>
      <c r="D144" s="3"/>
    </row>
    <row r="145" spans="1:4" x14ac:dyDescent="0.25">
      <c r="A145" s="259" t="s">
        <v>787</v>
      </c>
      <c r="B145" s="275" t="str">
        <f t="shared" ref="B145:C145" si="38">IF(B143&lt;0,-B143,"")</f>
        <v/>
      </c>
      <c r="C145" s="225" t="str">
        <f t="shared" si="38"/>
        <v/>
      </c>
      <c r="D145" s="3"/>
    </row>
    <row r="146" spans="1:4" x14ac:dyDescent="0.25">
      <c r="A146" s="228"/>
      <c r="B146" s="278" t="str">
        <f t="shared" ref="B146:C146" si="39">B85</f>
        <v>N-1</v>
      </c>
      <c r="C146" s="229" t="str">
        <f t="shared" si="39"/>
        <v>N</v>
      </c>
      <c r="D146" s="3"/>
    </row>
    <row r="147" spans="1:4" x14ac:dyDescent="0.25">
      <c r="A147" s="259" t="s">
        <v>810</v>
      </c>
      <c r="B147" s="274">
        <v>0</v>
      </c>
      <c r="C147" s="224">
        <v>0</v>
      </c>
      <c r="D147" s="3"/>
    </row>
  </sheetData>
  <sheetProtection algorithmName="SHA-512" hashValue="RuKVB7JVqn5GCoxLRugC1kmuNnWS8Iff5ZII3a5JzWJLmQwqx71+PhzZ4VchD7QexI5uosvgrSZPcoq65kgikw==" saltValue="gxS82IhobeDxh9H9XFKsMQ==" spinCount="100000" sheet="1" formatCells="0" formatColumns="0" formatRows="0" insertColumns="0" insertRows="0"/>
  <mergeCells count="5">
    <mergeCell ref="C4:D4"/>
    <mergeCell ref="A1:D1"/>
    <mergeCell ref="A2:D2"/>
    <mergeCell ref="A8:C8"/>
    <mergeCell ref="A84:C84"/>
  </mergeCells>
  <phoneticPr fontId="3" type="noConversion"/>
  <pageMargins left="0.2" right="0.2" top="0.25" bottom="0.25" header="0" footer="0"/>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EE9D6BE-15D5-4F14-B4D8-BA5008FEEBFF}">
          <x14:formula1>
            <xm:f>Foaie1!$M$3:$M$4</xm:f>
          </x14:formula1>
          <xm:sqref>C4:D4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0"/>
  <sheetViews>
    <sheetView topLeftCell="A10" zoomScale="90" zoomScaleNormal="90" workbookViewId="0">
      <selection activeCell="G6" sqref="G6"/>
    </sheetView>
  </sheetViews>
  <sheetFormatPr defaultColWidth="12" defaultRowHeight="12" x14ac:dyDescent="0.3"/>
  <cols>
    <col min="1" max="1" width="7.21875" style="231" customWidth="1"/>
    <col min="2" max="3" width="12" style="231"/>
    <col min="4" max="4" width="34.33203125" style="231" customWidth="1"/>
    <col min="5" max="5" width="15.88671875" style="231" customWidth="1"/>
    <col min="6" max="6" width="15.109375" style="231" customWidth="1"/>
    <col min="7" max="16384" width="12" style="231"/>
  </cols>
  <sheetData>
    <row r="1" spans="1:8" ht="13.8" customHeight="1" x14ac:dyDescent="0.3">
      <c r="A1" s="377" t="s">
        <v>836</v>
      </c>
      <c r="B1" s="377"/>
      <c r="C1" s="377"/>
      <c r="D1" s="377"/>
      <c r="E1" s="377"/>
      <c r="F1" s="377"/>
    </row>
    <row r="2" spans="1:8" x14ac:dyDescent="0.3">
      <c r="A2" s="230"/>
      <c r="B2" s="230"/>
      <c r="C2" s="230"/>
      <c r="D2" s="230"/>
      <c r="E2" s="230"/>
      <c r="F2" s="230"/>
    </row>
    <row r="3" spans="1:8" x14ac:dyDescent="0.3">
      <c r="A3" s="378" t="s">
        <v>811</v>
      </c>
      <c r="B3" s="378"/>
      <c r="C3" s="378"/>
      <c r="D3" s="378"/>
      <c r="E3" s="378"/>
      <c r="F3" s="378"/>
    </row>
    <row r="4" spans="1:8" x14ac:dyDescent="0.3">
      <c r="A4" s="232"/>
      <c r="B4" s="232"/>
      <c r="C4" s="232"/>
      <c r="D4" s="232"/>
      <c r="E4" s="232"/>
      <c r="F4" s="232"/>
    </row>
    <row r="5" spans="1:8" x14ac:dyDescent="0.3">
      <c r="A5" s="375" t="s">
        <v>0</v>
      </c>
      <c r="B5" s="375"/>
      <c r="C5" s="375"/>
      <c r="D5" s="375"/>
      <c r="E5" s="375"/>
      <c r="F5" s="375"/>
    </row>
    <row r="6" spans="1:8" x14ac:dyDescent="0.3">
      <c r="A6" s="375" t="s">
        <v>812</v>
      </c>
      <c r="B6" s="375"/>
      <c r="C6" s="375"/>
      <c r="D6" s="375"/>
      <c r="E6" s="375"/>
      <c r="F6" s="375"/>
    </row>
    <row r="7" spans="1:8" x14ac:dyDescent="0.3">
      <c r="A7" s="375" t="s">
        <v>813</v>
      </c>
      <c r="B7" s="375"/>
      <c r="C7" s="375"/>
      <c r="D7" s="375"/>
      <c r="E7" s="375"/>
      <c r="F7" s="375"/>
    </row>
    <row r="8" spans="1:8" x14ac:dyDescent="0.3">
      <c r="A8" s="372" t="s">
        <v>814</v>
      </c>
      <c r="B8" s="372"/>
      <c r="C8" s="372"/>
      <c r="D8" s="372"/>
      <c r="E8" s="372"/>
      <c r="F8" s="372"/>
    </row>
    <row r="10" spans="1:8" x14ac:dyDescent="0.3">
      <c r="A10" s="233" t="s">
        <v>1</v>
      </c>
      <c r="B10" s="373" t="s">
        <v>815</v>
      </c>
      <c r="C10" s="373"/>
      <c r="D10" s="373"/>
      <c r="E10" s="373"/>
      <c r="F10" s="374"/>
    </row>
    <row r="11" spans="1:8" ht="13.8" x14ac:dyDescent="0.3">
      <c r="A11" s="233" t="s">
        <v>816</v>
      </c>
      <c r="B11" s="373" t="s">
        <v>817</v>
      </c>
      <c r="C11" s="373"/>
      <c r="D11" s="373"/>
      <c r="E11" s="373"/>
      <c r="F11" s="374"/>
      <c r="H11" s="234"/>
    </row>
    <row r="12" spans="1:8" x14ac:dyDescent="0.3">
      <c r="A12" s="235"/>
      <c r="B12" s="375" t="s">
        <v>818</v>
      </c>
      <c r="C12" s="375"/>
      <c r="D12" s="375"/>
      <c r="E12" s="375"/>
      <c r="F12" s="376"/>
    </row>
    <row r="13" spans="1:8" x14ac:dyDescent="0.3">
      <c r="A13" s="235"/>
      <c r="B13" s="369" t="s">
        <v>2</v>
      </c>
      <c r="C13" s="369"/>
      <c r="D13" s="369"/>
      <c r="E13" s="369"/>
      <c r="F13" s="236">
        <f>'1- Situatii Financiare'!C69</f>
        <v>0</v>
      </c>
    </row>
    <row r="14" spans="1:8" x14ac:dyDescent="0.3">
      <c r="A14" s="235"/>
      <c r="B14" s="369" t="s">
        <v>3</v>
      </c>
      <c r="C14" s="369"/>
      <c r="D14" s="369"/>
      <c r="E14" s="369"/>
      <c r="F14" s="236">
        <f>'1- Situatii Financiare'!C72</f>
        <v>0</v>
      </c>
    </row>
    <row r="15" spans="1:8" x14ac:dyDescent="0.3">
      <c r="A15" s="235"/>
      <c r="B15" s="370" t="s">
        <v>4</v>
      </c>
      <c r="C15" s="370"/>
      <c r="D15" s="370"/>
      <c r="E15" s="370"/>
      <c r="F15" s="237">
        <f>F13+F14</f>
        <v>0</v>
      </c>
    </row>
    <row r="16" spans="1:8" ht="12.6" thickBot="1" x14ac:dyDescent="0.35">
      <c r="A16" s="235"/>
      <c r="B16" s="370" t="s">
        <v>819</v>
      </c>
      <c r="C16" s="370"/>
      <c r="D16" s="370"/>
      <c r="E16" s="370"/>
      <c r="F16" s="371"/>
    </row>
    <row r="17" spans="1:6" ht="13.2" thickTop="1" thickBot="1" x14ac:dyDescent="0.35">
      <c r="A17" s="235"/>
      <c r="B17" s="379" t="str">
        <f>IF(F15&gt;0,"Solicitantul nu se incadreaza in categoria intreprinderilor in dificultate","Se trece la pasul ii)")</f>
        <v>Se trece la pasul ii)</v>
      </c>
      <c r="C17" s="380"/>
      <c r="D17" s="380"/>
      <c r="E17" s="380"/>
      <c r="F17" s="381"/>
    </row>
    <row r="18" spans="1:6" ht="15" thickTop="1" x14ac:dyDescent="0.3">
      <c r="A18" s="235"/>
      <c r="B18" s="382" t="s">
        <v>820</v>
      </c>
      <c r="C18" s="382"/>
      <c r="D18" s="382"/>
      <c r="E18" s="382"/>
      <c r="F18" s="383"/>
    </row>
    <row r="19" spans="1:6" x14ac:dyDescent="0.3">
      <c r="A19" s="235"/>
      <c r="B19" s="369" t="s">
        <v>5</v>
      </c>
      <c r="C19" s="369"/>
      <c r="D19" s="369"/>
      <c r="E19" s="369"/>
      <c r="F19" s="238">
        <f>'1- Situatii Financiare'!C55-'1- Situatii Financiare'!C57</f>
        <v>0</v>
      </c>
    </row>
    <row r="20" spans="1:6" x14ac:dyDescent="0.3">
      <c r="A20" s="235"/>
      <c r="B20" s="369" t="s">
        <v>66</v>
      </c>
      <c r="C20" s="369"/>
      <c r="D20" s="369"/>
      <c r="E20" s="369"/>
      <c r="F20" s="238">
        <f>'1- Situatii Financiare'!C61</f>
        <v>0</v>
      </c>
    </row>
    <row r="21" spans="1:6" x14ac:dyDescent="0.3">
      <c r="A21" s="235"/>
      <c r="B21" s="369" t="s">
        <v>12</v>
      </c>
      <c r="C21" s="369"/>
      <c r="D21" s="369"/>
      <c r="E21" s="369"/>
      <c r="F21" s="238">
        <f>'1- Situatii Financiare'!C62</f>
        <v>0</v>
      </c>
    </row>
    <row r="22" spans="1:6" x14ac:dyDescent="0.3">
      <c r="A22" s="235"/>
      <c r="B22" s="369" t="s">
        <v>6</v>
      </c>
      <c r="C22" s="369"/>
      <c r="D22" s="369"/>
      <c r="E22" s="369"/>
      <c r="F22" s="238">
        <f>'1- Situatii Financiare'!C65</f>
        <v>0</v>
      </c>
    </row>
    <row r="23" spans="1:6" x14ac:dyDescent="0.3">
      <c r="A23" s="235"/>
      <c r="B23" s="369" t="s">
        <v>821</v>
      </c>
      <c r="C23" s="369"/>
      <c r="D23" s="369"/>
      <c r="E23" s="369"/>
      <c r="F23" s="238">
        <f>'1- Situatii Financiare'!C67-'1- Situatii Financiare'!C66-'1- Situatii Financiare'!C68-'1- Situatii Financiare'!C75</f>
        <v>0</v>
      </c>
    </row>
    <row r="24" spans="1:6" x14ac:dyDescent="0.3">
      <c r="A24" s="235"/>
      <c r="B24" s="384" t="s">
        <v>822</v>
      </c>
      <c r="C24" s="384"/>
      <c r="D24" s="384"/>
      <c r="E24" s="384"/>
      <c r="F24" s="239">
        <f>F15+SUM(F21:F23)</f>
        <v>0</v>
      </c>
    </row>
    <row r="25" spans="1:6" x14ac:dyDescent="0.3">
      <c r="A25" s="235"/>
      <c r="B25" s="385" t="s">
        <v>823</v>
      </c>
      <c r="C25" s="385"/>
      <c r="D25" s="385"/>
      <c r="E25" s="385"/>
      <c r="F25" s="386"/>
    </row>
    <row r="26" spans="1:6" x14ac:dyDescent="0.3">
      <c r="A26" s="240"/>
      <c r="B26" s="232" t="s">
        <v>824</v>
      </c>
      <c r="C26" s="387" t="str">
        <f>CONCATENATE("Solicitantul ",IF(F15&gt;=0,"nu ",IF(F24&gt;=0,"nu ", IF(ABS(F24)&gt;SUM(F19+F20)/2,"","nu "))),"se încadrează în categoria întreprinderilor în dificultate")</f>
        <v>Solicitantul nu se încadrează în categoria întreprinderilor în dificultate</v>
      </c>
      <c r="D26" s="387"/>
      <c r="E26" s="387"/>
      <c r="F26" s="388"/>
    </row>
    <row r="27" spans="1:6" x14ac:dyDescent="0.3">
      <c r="A27" s="240"/>
      <c r="F27" s="241"/>
    </row>
    <row r="28" spans="1:6" hidden="1" x14ac:dyDescent="0.3">
      <c r="A28" s="233" t="s">
        <v>825</v>
      </c>
      <c r="B28" s="389" t="s">
        <v>826</v>
      </c>
      <c r="C28" s="389"/>
      <c r="D28" s="389"/>
      <c r="E28" s="242" t="s">
        <v>13</v>
      </c>
      <c r="F28" s="243" t="s">
        <v>11</v>
      </c>
    </row>
    <row r="29" spans="1:6" hidden="1" x14ac:dyDescent="0.3">
      <c r="A29" s="235" t="s">
        <v>827</v>
      </c>
      <c r="B29" s="372" t="s">
        <v>828</v>
      </c>
      <c r="C29" s="372"/>
      <c r="D29" s="372"/>
      <c r="E29" s="281" t="e">
        <f>E30/E31</f>
        <v>#DIV/0!</v>
      </c>
      <c r="F29" s="244" t="e">
        <f>F30/F31</f>
        <v>#DIV/0!</v>
      </c>
    </row>
    <row r="30" spans="1:6" hidden="1" x14ac:dyDescent="0.3">
      <c r="A30" s="235"/>
      <c r="B30" s="375" t="s">
        <v>829</v>
      </c>
      <c r="C30" s="375"/>
      <c r="D30" s="375"/>
      <c r="E30" s="282">
        <v>0</v>
      </c>
      <c r="F30" s="245">
        <v>0</v>
      </c>
    </row>
    <row r="31" spans="1:6" hidden="1" x14ac:dyDescent="0.3">
      <c r="A31" s="235"/>
      <c r="B31" s="375" t="s">
        <v>830</v>
      </c>
      <c r="C31" s="375"/>
      <c r="D31" s="375"/>
      <c r="E31" s="282">
        <v>0</v>
      </c>
      <c r="F31" s="245">
        <v>0</v>
      </c>
    </row>
    <row r="32" spans="1:6" hidden="1" x14ac:dyDescent="0.3">
      <c r="A32" s="246" t="s">
        <v>831</v>
      </c>
      <c r="B32" s="390" t="s">
        <v>832</v>
      </c>
      <c r="C32" s="390"/>
      <c r="D32" s="390"/>
      <c r="E32" s="283" t="e">
        <f>E33/E34</f>
        <v>#DIV/0!</v>
      </c>
      <c r="F32" s="247" t="e">
        <f>F33/F34</f>
        <v>#DIV/0!</v>
      </c>
    </row>
    <row r="33" spans="1:6" hidden="1" x14ac:dyDescent="0.3">
      <c r="A33" s="240"/>
      <c r="B33" s="391" t="s">
        <v>833</v>
      </c>
      <c r="C33" s="391"/>
      <c r="D33" s="391"/>
      <c r="E33" s="282">
        <v>0</v>
      </c>
      <c r="F33" s="245">
        <v>0</v>
      </c>
    </row>
    <row r="34" spans="1:6" hidden="1" x14ac:dyDescent="0.3">
      <c r="A34" s="240"/>
      <c r="B34" s="391" t="s">
        <v>834</v>
      </c>
      <c r="C34" s="391"/>
      <c r="D34" s="391"/>
      <c r="E34" s="282">
        <v>0</v>
      </c>
      <c r="F34" s="245">
        <v>0</v>
      </c>
    </row>
    <row r="35" spans="1:6" x14ac:dyDescent="0.3">
      <c r="A35" s="284"/>
      <c r="B35" s="248"/>
      <c r="C35" s="248"/>
      <c r="D35" s="248"/>
      <c r="E35" s="248"/>
      <c r="F35" s="249"/>
    </row>
    <row r="36" spans="1:6" x14ac:dyDescent="0.3">
      <c r="A36" s="250" t="s">
        <v>7</v>
      </c>
      <c r="B36" s="392" t="s">
        <v>8</v>
      </c>
      <c r="C36" s="392"/>
      <c r="D36" s="392"/>
      <c r="E36" s="392"/>
      <c r="F36" s="393"/>
    </row>
    <row r="37" spans="1:6" x14ac:dyDescent="0.3">
      <c r="A37" s="250" t="s">
        <v>9</v>
      </c>
      <c r="B37" s="392" t="s">
        <v>10</v>
      </c>
      <c r="C37" s="392"/>
      <c r="D37" s="392"/>
      <c r="E37" s="392"/>
      <c r="F37" s="393"/>
    </row>
    <row r="40" spans="1:6" ht="46.8" customHeight="1" x14ac:dyDescent="0.3">
      <c r="A40" s="375" t="s">
        <v>835</v>
      </c>
      <c r="B40" s="375"/>
      <c r="C40" s="375"/>
      <c r="D40" s="375"/>
      <c r="E40" s="375"/>
      <c r="F40" s="375"/>
    </row>
  </sheetData>
  <sheetProtection algorithmName="SHA-512" hashValue="hJrbqNVKSMye8fTBiwHF5myyjScVYGWL1AQ5lGNoHzgV4TWYpDoaJwDItXf/b7Eg8tU26IRtZgYTaQSyHQk42A==" saltValue="Fm7N/SKmPJHzyDFjg1QqTw==" spinCount="100000" sheet="1" formatCells="0" formatColumns="0" formatRows="0" insertColumns="0" insertRows="0"/>
  <mergeCells count="33">
    <mergeCell ref="B33:D33"/>
    <mergeCell ref="B34:D34"/>
    <mergeCell ref="B36:F36"/>
    <mergeCell ref="B37:F37"/>
    <mergeCell ref="A40:F40"/>
    <mergeCell ref="B28:D28"/>
    <mergeCell ref="B29:D29"/>
    <mergeCell ref="B30:D30"/>
    <mergeCell ref="B31:D31"/>
    <mergeCell ref="B32:D32"/>
    <mergeCell ref="B22:E22"/>
    <mergeCell ref="B23:E23"/>
    <mergeCell ref="B24:E24"/>
    <mergeCell ref="B25:F25"/>
    <mergeCell ref="C26:F26"/>
    <mergeCell ref="B17:F17"/>
    <mergeCell ref="B18:F18"/>
    <mergeCell ref="B19:E19"/>
    <mergeCell ref="B20:E20"/>
    <mergeCell ref="B21:E21"/>
    <mergeCell ref="A1:F1"/>
    <mergeCell ref="A3:F3"/>
    <mergeCell ref="A5:F5"/>
    <mergeCell ref="A6:F6"/>
    <mergeCell ref="A7:F7"/>
    <mergeCell ref="B14:E14"/>
    <mergeCell ref="B15:E15"/>
    <mergeCell ref="B16:F16"/>
    <mergeCell ref="A8:F8"/>
    <mergeCell ref="B10:F10"/>
    <mergeCell ref="B11:F11"/>
    <mergeCell ref="B12:F12"/>
    <mergeCell ref="B13:E13"/>
  </mergeCells>
  <pageMargins left="0.45" right="0.45" top="0.5" bottom="0.5" header="0.05" footer="0.05"/>
  <pageSetup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141"/>
  <sheetViews>
    <sheetView topLeftCell="A28" zoomScale="80" zoomScaleNormal="80" workbookViewId="0">
      <selection sqref="A1:R114"/>
    </sheetView>
  </sheetViews>
  <sheetFormatPr defaultColWidth="8.88671875" defaultRowHeight="11.4" x14ac:dyDescent="0.3"/>
  <cols>
    <col min="1" max="1" width="14.77734375" style="164" customWidth="1"/>
    <col min="2" max="2" width="23" style="164" customWidth="1"/>
    <col min="3" max="3" width="17.21875" style="166" customWidth="1"/>
    <col min="4" max="4" width="19.77734375" style="166" bestFit="1" customWidth="1"/>
    <col min="5" max="5" width="13.5546875" style="327" bestFit="1" customWidth="1"/>
    <col min="6" max="6" width="17.44140625" style="166" customWidth="1"/>
    <col min="7" max="7" width="19.21875" style="166" customWidth="1"/>
    <col min="8" max="8" width="19.77734375" style="327" bestFit="1" customWidth="1"/>
    <col min="9" max="9" width="18.44140625" style="327" customWidth="1"/>
    <col min="10" max="10" width="21.5546875" style="166" customWidth="1"/>
    <col min="11" max="11" width="34.88671875" style="166" customWidth="1"/>
    <col min="12" max="12" width="16.44140625" style="166" customWidth="1"/>
    <col min="13" max="13" width="18.33203125" style="166" customWidth="1"/>
    <col min="14" max="14" width="16.33203125" style="166" customWidth="1"/>
    <col min="15" max="16" width="17.109375" style="166" customWidth="1"/>
    <col min="17" max="17" width="16.109375" style="166" customWidth="1"/>
    <col min="18" max="18" width="13.44140625" style="166" customWidth="1"/>
    <col min="19" max="19" width="5.33203125" style="166" customWidth="1"/>
    <col min="20" max="16384" width="8.88671875" style="166"/>
  </cols>
  <sheetData>
    <row r="1" spans="1:18" s="131" customFormat="1" ht="13.8" customHeight="1" x14ac:dyDescent="0.3">
      <c r="A1" s="130" t="s">
        <v>850</v>
      </c>
      <c r="B1" s="130"/>
      <c r="E1" s="151"/>
      <c r="H1" s="151"/>
      <c r="I1" s="151"/>
      <c r="R1" s="132"/>
    </row>
    <row r="2" spans="1:18" s="131" customFormat="1" ht="24" customHeight="1" x14ac:dyDescent="0.3">
      <c r="A2" s="402" t="s">
        <v>77</v>
      </c>
      <c r="B2" s="402" t="s">
        <v>78</v>
      </c>
      <c r="C2" s="406" t="s">
        <v>16</v>
      </c>
      <c r="D2" s="406"/>
      <c r="E2" s="405" t="s">
        <v>17</v>
      </c>
      <c r="F2" s="406" t="s">
        <v>18</v>
      </c>
      <c r="G2" s="406"/>
      <c r="H2" s="405" t="s">
        <v>19</v>
      </c>
      <c r="I2" s="405" t="s">
        <v>79</v>
      </c>
      <c r="J2" s="134"/>
      <c r="K2" s="403" t="s">
        <v>15</v>
      </c>
      <c r="L2" s="404" t="s">
        <v>20</v>
      </c>
      <c r="M2" s="404"/>
      <c r="N2" s="404"/>
      <c r="O2" s="404"/>
      <c r="P2" s="404"/>
      <c r="Q2" s="404"/>
      <c r="R2" s="404"/>
    </row>
    <row r="3" spans="1:18" s="131" customFormat="1" x14ac:dyDescent="0.3">
      <c r="A3" s="402"/>
      <c r="B3" s="402"/>
      <c r="C3" s="133" t="s">
        <v>21</v>
      </c>
      <c r="D3" s="133" t="s">
        <v>22</v>
      </c>
      <c r="E3" s="405"/>
      <c r="F3" s="133" t="s">
        <v>21</v>
      </c>
      <c r="G3" s="133" t="s">
        <v>23</v>
      </c>
      <c r="H3" s="405"/>
      <c r="I3" s="405"/>
      <c r="J3" s="134"/>
      <c r="K3" s="403"/>
      <c r="L3" s="404"/>
      <c r="M3" s="404"/>
      <c r="N3" s="404"/>
      <c r="O3" s="404"/>
      <c r="P3" s="404"/>
      <c r="Q3" s="404"/>
      <c r="R3" s="404"/>
    </row>
    <row r="4" spans="1:18" s="131" customFormat="1" ht="27" customHeight="1" x14ac:dyDescent="0.3">
      <c r="A4" s="137"/>
      <c r="B4" s="137"/>
      <c r="C4" s="137"/>
      <c r="D4" s="137"/>
      <c r="E4" s="322"/>
      <c r="F4" s="137"/>
      <c r="G4" s="137"/>
      <c r="H4" s="322"/>
      <c r="I4" s="322"/>
      <c r="K4" s="136"/>
      <c r="L4" s="138" t="s">
        <v>44</v>
      </c>
      <c r="M4" s="138" t="s">
        <v>45</v>
      </c>
      <c r="N4" s="138" t="s">
        <v>46</v>
      </c>
      <c r="O4" s="138" t="s">
        <v>47</v>
      </c>
      <c r="P4" s="138" t="s">
        <v>83</v>
      </c>
      <c r="Q4" s="138" t="s">
        <v>14</v>
      </c>
      <c r="R4" s="139" t="s">
        <v>24</v>
      </c>
    </row>
    <row r="5" spans="1:18" s="140" customFormat="1" ht="34.799999999999997" customHeight="1" x14ac:dyDescent="0.3">
      <c r="A5" s="396" t="s">
        <v>641</v>
      </c>
      <c r="B5" s="396"/>
      <c r="C5" s="396"/>
      <c r="D5" s="396"/>
      <c r="E5" s="396"/>
      <c r="F5" s="396"/>
      <c r="G5" s="396"/>
      <c r="H5" s="396"/>
      <c r="I5" s="396"/>
      <c r="K5" s="394" t="str">
        <f>A5</f>
        <v>CHELTUIELI PENTRU ACTIVITATILE DE CERCETARE INDUSTRIALĂ, CERCETARE EXPERIMENTALĂ ȘI REALIZAREA DE STUDII DE FEZABILITATE PREMERGĂTOARE ACTIVITĂȚII DE CERCETARE, ÎN CONFORMITATE CU ART. 25 DIN REGULAMENTUL (UE) 651/2014                                                                                                                                                                                                                                                                                                                                                                                            AJUTOARELE PENTRU PROIECTE DE CERCETARE ȘI DEZVOLTARE</v>
      </c>
      <c r="L5" s="394"/>
      <c r="M5" s="394"/>
      <c r="N5" s="394"/>
      <c r="O5" s="394"/>
      <c r="P5" s="394"/>
      <c r="Q5" s="394"/>
      <c r="R5" s="394"/>
    </row>
    <row r="6" spans="1:18" s="131" customFormat="1" ht="34.200000000000003" x14ac:dyDescent="0.3">
      <c r="A6" s="135" t="s">
        <v>71</v>
      </c>
      <c r="B6" s="135" t="s">
        <v>139</v>
      </c>
      <c r="C6" s="336"/>
      <c r="D6" s="336"/>
      <c r="E6" s="323">
        <f>C6+D6</f>
        <v>0</v>
      </c>
      <c r="F6" s="336">
        <v>0</v>
      </c>
      <c r="G6" s="336">
        <v>0</v>
      </c>
      <c r="H6" s="323">
        <f>F6+G6</f>
        <v>0</v>
      </c>
      <c r="I6" s="323">
        <f>E6+H6</f>
        <v>0</v>
      </c>
      <c r="J6" s="141"/>
      <c r="K6" s="142" t="str">
        <f>B6</f>
        <v>Cheltuieli cu amortizarea pentru cercetare industriala (clădiri)</v>
      </c>
      <c r="L6" s="113"/>
      <c r="M6" s="113"/>
      <c r="N6" s="113"/>
      <c r="O6" s="113"/>
      <c r="P6" s="113"/>
      <c r="Q6" s="143">
        <f>SUM(L6:P6)</f>
        <v>0</v>
      </c>
      <c r="R6" s="144" t="str">
        <f>IF(Q6=I6,"OK","ERROR")</f>
        <v>OK</v>
      </c>
    </row>
    <row r="7" spans="1:18" s="131" customFormat="1" ht="45.6" x14ac:dyDescent="0.3">
      <c r="A7" s="135" t="s">
        <v>71</v>
      </c>
      <c r="B7" s="135" t="s">
        <v>100</v>
      </c>
      <c r="C7" s="336"/>
      <c r="D7" s="336"/>
      <c r="E7" s="323">
        <f t="shared" ref="E7:E9" si="0">C7+D7</f>
        <v>0</v>
      </c>
      <c r="F7" s="336"/>
      <c r="G7" s="336"/>
      <c r="H7" s="323">
        <f t="shared" ref="H7:H18" si="1">F7+G7</f>
        <v>0</v>
      </c>
      <c r="I7" s="323">
        <f t="shared" ref="I7:I18" si="2">E7+H7</f>
        <v>0</v>
      </c>
      <c r="J7" s="141"/>
      <c r="K7" s="142" t="str">
        <f t="shared" ref="K7:K23" si="3">B7</f>
        <v>Cheltuieli cu amortizarea pentru cercetare industriala (costurile instrumentelor și ale echipamentelor)</v>
      </c>
      <c r="L7" s="113"/>
      <c r="M7" s="113"/>
      <c r="N7" s="113"/>
      <c r="O7" s="113"/>
      <c r="P7" s="113"/>
      <c r="Q7" s="143">
        <f t="shared" ref="Q7:Q24" si="4">SUM(L7:P7)</f>
        <v>0</v>
      </c>
      <c r="R7" s="144" t="str">
        <f t="shared" ref="R7:R24" si="5">IF(Q7=I7,"OK","ERROR")</f>
        <v>OK</v>
      </c>
    </row>
    <row r="8" spans="1:18" s="131" customFormat="1" ht="45.6" x14ac:dyDescent="0.3">
      <c r="A8" s="135" t="s">
        <v>71</v>
      </c>
      <c r="B8" s="135" t="s">
        <v>98</v>
      </c>
      <c r="C8" s="336"/>
      <c r="D8" s="336"/>
      <c r="E8" s="323">
        <f t="shared" si="0"/>
        <v>0</v>
      </c>
      <c r="F8" s="336"/>
      <c r="G8" s="336"/>
      <c r="H8" s="323">
        <f t="shared" si="1"/>
        <v>0</v>
      </c>
      <c r="I8" s="323">
        <f t="shared" si="2"/>
        <v>0</v>
      </c>
      <c r="J8" s="141"/>
      <c r="K8" s="142" t="str">
        <f t="shared" si="3"/>
        <v>Cheltuieli pentru achiziţia de active fixe corporale (altele decât terenuri și imobile), pentru cercetare industriala</v>
      </c>
      <c r="L8" s="113"/>
      <c r="M8" s="113"/>
      <c r="N8" s="113"/>
      <c r="O8" s="113"/>
      <c r="P8" s="113"/>
      <c r="Q8" s="143">
        <f t="shared" si="4"/>
        <v>0</v>
      </c>
      <c r="R8" s="144" t="str">
        <f t="shared" si="5"/>
        <v>OK</v>
      </c>
    </row>
    <row r="9" spans="1:18" s="131" customFormat="1" ht="34.200000000000003" x14ac:dyDescent="0.3">
      <c r="A9" s="135" t="s">
        <v>89</v>
      </c>
      <c r="B9" s="135" t="s">
        <v>111</v>
      </c>
      <c r="C9" s="336"/>
      <c r="D9" s="336"/>
      <c r="E9" s="323">
        <f t="shared" si="0"/>
        <v>0</v>
      </c>
      <c r="F9" s="336"/>
      <c r="G9" s="336"/>
      <c r="H9" s="323">
        <f t="shared" si="1"/>
        <v>0</v>
      </c>
      <c r="I9" s="323">
        <f t="shared" si="2"/>
        <v>0</v>
      </c>
      <c r="J9" s="141"/>
      <c r="K9" s="142" t="str">
        <f t="shared" si="3"/>
        <v>Cheltuieli pentru achiziţia de active necorporale pentru cercetare industrială</v>
      </c>
      <c r="L9" s="113"/>
      <c r="M9" s="113"/>
      <c r="N9" s="113"/>
      <c r="O9" s="113"/>
      <c r="P9" s="113"/>
      <c r="Q9" s="143">
        <f t="shared" si="4"/>
        <v>0</v>
      </c>
      <c r="R9" s="144" t="str">
        <f t="shared" si="5"/>
        <v>OK</v>
      </c>
    </row>
    <row r="10" spans="1:18" s="131" customFormat="1" ht="82.8" customHeight="1" x14ac:dyDescent="0.3">
      <c r="A10" s="135" t="s">
        <v>71</v>
      </c>
      <c r="B10" s="135" t="s">
        <v>143</v>
      </c>
      <c r="C10" s="185">
        <f>'4A-Deviz Obiectiv CD'!F70</f>
        <v>0</v>
      </c>
      <c r="D10" s="185">
        <f>'4A-Deviz Obiectiv CD'!G70</f>
        <v>0</v>
      </c>
      <c r="E10" s="324">
        <f>'4A-Deviz Obiectiv CD'!H70</f>
        <v>0</v>
      </c>
      <c r="F10" s="185">
        <f>'4A-Deviz Obiectiv CD'!I70</f>
        <v>0</v>
      </c>
      <c r="G10" s="185">
        <f>'4A-Deviz Obiectiv CD'!J70</f>
        <v>0</v>
      </c>
      <c r="H10" s="324">
        <f>'4A-Deviz Obiectiv CD'!K70</f>
        <v>0</v>
      </c>
      <c r="I10" s="324">
        <f>'4A-Deviz Obiectiv CD'!L70</f>
        <v>0</v>
      </c>
      <c r="J10" s="141"/>
      <c r="K10" s="142" t="str">
        <f t="shared" si="3"/>
        <v>Cheltuieli pentru achiziţia de substanţe, materiale, plante, animale de laborator, consumabile, obiecte de inventar şi alte produse similare necesare desfăşurării activităţilor de cercetare industriala</v>
      </c>
      <c r="L10" s="113"/>
      <c r="M10" s="113"/>
      <c r="N10" s="113"/>
      <c r="O10" s="113"/>
      <c r="P10" s="113"/>
      <c r="Q10" s="143">
        <f t="shared" si="4"/>
        <v>0</v>
      </c>
      <c r="R10" s="144" t="str">
        <f t="shared" si="5"/>
        <v>OK</v>
      </c>
    </row>
    <row r="11" spans="1:18" s="131" customFormat="1" ht="68.400000000000006" x14ac:dyDescent="0.3">
      <c r="A11" s="135" t="s">
        <v>172</v>
      </c>
      <c r="B11" s="135" t="s">
        <v>173</v>
      </c>
      <c r="C11" s="185">
        <f>'4A-Deviz Obiectiv CD'!F71</f>
        <v>0</v>
      </c>
      <c r="D11" s="185">
        <f>'4A-Deviz Obiectiv CD'!G71</f>
        <v>0</v>
      </c>
      <c r="E11" s="324">
        <f>'4A-Deviz Obiectiv CD'!H71</f>
        <v>0</v>
      </c>
      <c r="F11" s="185">
        <f>'4A-Deviz Obiectiv CD'!I71</f>
        <v>0</v>
      </c>
      <c r="G11" s="185">
        <f>'4A-Deviz Obiectiv CD'!J71</f>
        <v>0</v>
      </c>
      <c r="H11" s="324">
        <f>'4A-Deviz Obiectiv CD'!K71</f>
        <v>0</v>
      </c>
      <c r="I11" s="324">
        <f>'4A-Deviz Obiectiv CD'!L71</f>
        <v>0</v>
      </c>
      <c r="J11" s="141"/>
      <c r="K11" s="142" t="str">
        <f t="shared" si="3"/>
        <v xml:space="preserve">Cheltuieli salariale pentru cercetare industrială, aferente personalul implicat in implementarea proiectului (în derularea activităților, altele decât management de proiect) </v>
      </c>
      <c r="L11" s="113"/>
      <c r="M11" s="113"/>
      <c r="N11" s="113"/>
      <c r="O11" s="113"/>
      <c r="P11" s="113"/>
      <c r="Q11" s="143">
        <f t="shared" si="4"/>
        <v>0</v>
      </c>
      <c r="R11" s="144" t="str">
        <f t="shared" si="5"/>
        <v>OK</v>
      </c>
    </row>
    <row r="12" spans="1:18" s="131" customFormat="1" ht="68.400000000000006" x14ac:dyDescent="0.3">
      <c r="A12" s="135" t="s">
        <v>73</v>
      </c>
      <c r="B12" s="135" t="s">
        <v>293</v>
      </c>
      <c r="C12" s="185">
        <f>'4A-Deviz Obiectiv CD'!F72</f>
        <v>0</v>
      </c>
      <c r="D12" s="185">
        <f>'4A-Deviz Obiectiv CD'!G72</f>
        <v>0</v>
      </c>
      <c r="E12" s="324">
        <f>'4A-Deviz Obiectiv CD'!H72</f>
        <v>0</v>
      </c>
      <c r="F12" s="185">
        <f>'4A-Deviz Obiectiv CD'!I72</f>
        <v>0</v>
      </c>
      <c r="G12" s="185">
        <f>'4A-Deviz Obiectiv CD'!J72</f>
        <v>0</v>
      </c>
      <c r="H12" s="324">
        <f>'4A-Deviz Obiectiv CD'!K72</f>
        <v>0</v>
      </c>
      <c r="I12" s="324">
        <f>'4A-Deviz Obiectiv CD'!L72</f>
        <v>0</v>
      </c>
      <c r="J12" s="141"/>
      <c r="K12" s="142" t="str">
        <f t="shared" si="3"/>
        <v>Cheltuieli aferente cercetării contractuale pentru activități de cercetare industrială, cunoștințelor și brevetelor cumpărate sau obținute cu licență din surse externe</v>
      </c>
      <c r="L12" s="113"/>
      <c r="M12" s="113"/>
      <c r="N12" s="113"/>
      <c r="O12" s="113"/>
      <c r="P12" s="113"/>
      <c r="Q12" s="143">
        <f t="shared" si="4"/>
        <v>0</v>
      </c>
      <c r="R12" s="144" t="str">
        <f t="shared" si="5"/>
        <v>OK</v>
      </c>
    </row>
    <row r="13" spans="1:18" s="131" customFormat="1" ht="45.6" x14ac:dyDescent="0.3">
      <c r="A13" s="145" t="s">
        <v>73</v>
      </c>
      <c r="B13" s="145" t="s">
        <v>296</v>
      </c>
      <c r="C13" s="185">
        <f>'4A-Deviz Obiectiv CD'!F73</f>
        <v>0</v>
      </c>
      <c r="D13" s="185">
        <f>'4A-Deviz Obiectiv CD'!G73</f>
        <v>0</v>
      </c>
      <c r="E13" s="324">
        <f>'4A-Deviz Obiectiv CD'!H73</f>
        <v>0</v>
      </c>
      <c r="F13" s="185">
        <f>'4A-Deviz Obiectiv CD'!I73</f>
        <v>0</v>
      </c>
      <c r="G13" s="185">
        <f>'4A-Deviz Obiectiv CD'!J73</f>
        <v>0</v>
      </c>
      <c r="H13" s="324">
        <f>'4A-Deviz Obiectiv CD'!K73</f>
        <v>0</v>
      </c>
      <c r="I13" s="324">
        <f>'4A-Deviz Obiectiv CD'!L73</f>
        <v>0</v>
      </c>
      <c r="J13" s="141"/>
      <c r="K13" s="142" t="str">
        <f t="shared" si="3"/>
        <v>Cheltuieli pentru servicii de consultanță și echivalente folosite exclusiv pentru activitățile de cercetare industriala</v>
      </c>
      <c r="L13" s="113"/>
      <c r="M13" s="113"/>
      <c r="N13" s="113"/>
      <c r="O13" s="113"/>
      <c r="P13" s="113"/>
      <c r="Q13" s="143">
        <f t="shared" si="4"/>
        <v>0</v>
      </c>
      <c r="R13" s="144" t="str">
        <f t="shared" si="5"/>
        <v>OK</v>
      </c>
    </row>
    <row r="14" spans="1:18" s="131" customFormat="1" ht="34.200000000000003" x14ac:dyDescent="0.3">
      <c r="A14" s="135" t="s">
        <v>73</v>
      </c>
      <c r="B14" s="135" t="s">
        <v>279</v>
      </c>
      <c r="C14" s="185">
        <f>'4A-Deviz Obiectiv CD'!F74</f>
        <v>0</v>
      </c>
      <c r="D14" s="185">
        <f>'4A-Deviz Obiectiv CD'!G74</f>
        <v>0</v>
      </c>
      <c r="E14" s="324">
        <f>'4A-Deviz Obiectiv CD'!H74</f>
        <v>0</v>
      </c>
      <c r="F14" s="185">
        <f>'4A-Deviz Obiectiv CD'!I74</f>
        <v>0</v>
      </c>
      <c r="G14" s="185">
        <f>'4A-Deviz Obiectiv CD'!J74</f>
        <v>0</v>
      </c>
      <c r="H14" s="324">
        <f>'4A-Deviz Obiectiv CD'!K74</f>
        <v>0</v>
      </c>
      <c r="I14" s="324">
        <f>'4A-Deviz Obiectiv CD'!L74</f>
        <v>0</v>
      </c>
      <c r="J14" s="141"/>
      <c r="K14" s="142" t="str">
        <f t="shared" si="3"/>
        <v xml:space="preserve">Cheltuieli pentru realizarea studiului de fezabilitate pregatitor pentru cercetare industriala </v>
      </c>
      <c r="L14" s="113"/>
      <c r="M14" s="113"/>
      <c r="N14" s="113"/>
      <c r="O14" s="113"/>
      <c r="P14" s="113"/>
      <c r="Q14" s="143">
        <f t="shared" si="4"/>
        <v>0</v>
      </c>
      <c r="R14" s="144" t="str">
        <f t="shared" si="5"/>
        <v>OK</v>
      </c>
    </row>
    <row r="15" spans="1:18" s="131" customFormat="1" ht="34.200000000000003" x14ac:dyDescent="0.3">
      <c r="A15" s="135" t="s">
        <v>71</v>
      </c>
      <c r="B15" s="135" t="s">
        <v>102</v>
      </c>
      <c r="C15" s="336"/>
      <c r="D15" s="336"/>
      <c r="E15" s="323">
        <f>C15+D15</f>
        <v>0</v>
      </c>
      <c r="F15" s="336">
        <v>0</v>
      </c>
      <c r="G15" s="336">
        <v>0</v>
      </c>
      <c r="H15" s="323">
        <f t="shared" si="1"/>
        <v>0</v>
      </c>
      <c r="I15" s="323">
        <f t="shared" si="2"/>
        <v>0</v>
      </c>
      <c r="J15" s="141"/>
      <c r="K15" s="142" t="str">
        <f t="shared" si="3"/>
        <v>Cheltuieli cu amortizarea pentru dezvoltare experimentală (clădiri)</v>
      </c>
      <c r="L15" s="113"/>
      <c r="M15" s="113"/>
      <c r="N15" s="113"/>
      <c r="O15" s="113"/>
      <c r="P15" s="113"/>
      <c r="Q15" s="143">
        <f t="shared" si="4"/>
        <v>0</v>
      </c>
      <c r="R15" s="144" t="str">
        <f t="shared" si="5"/>
        <v>OK</v>
      </c>
    </row>
    <row r="16" spans="1:18" s="131" customFormat="1" ht="45.6" x14ac:dyDescent="0.3">
      <c r="A16" s="135" t="s">
        <v>71</v>
      </c>
      <c r="B16" s="135" t="s">
        <v>101</v>
      </c>
      <c r="C16" s="336"/>
      <c r="D16" s="336"/>
      <c r="E16" s="323">
        <f t="shared" ref="E16:E18" si="6">C16+D16</f>
        <v>0</v>
      </c>
      <c r="F16" s="336">
        <v>0</v>
      </c>
      <c r="G16" s="336">
        <v>0</v>
      </c>
      <c r="H16" s="323">
        <f t="shared" si="1"/>
        <v>0</v>
      </c>
      <c r="I16" s="323">
        <f t="shared" si="2"/>
        <v>0</v>
      </c>
      <c r="K16" s="142" t="str">
        <f t="shared" si="3"/>
        <v>Cheltuieli cu amortizarea pentru dezvoltare experimentală (costurile instrumentelor și ale echipamentelor)</v>
      </c>
      <c r="L16" s="113"/>
      <c r="M16" s="113"/>
      <c r="N16" s="113"/>
      <c r="O16" s="113"/>
      <c r="P16" s="113"/>
      <c r="Q16" s="143">
        <f t="shared" si="4"/>
        <v>0</v>
      </c>
      <c r="R16" s="144" t="str">
        <f t="shared" si="5"/>
        <v>OK</v>
      </c>
    </row>
    <row r="17" spans="1:18" s="131" customFormat="1" ht="45.6" x14ac:dyDescent="0.3">
      <c r="A17" s="135" t="s">
        <v>71</v>
      </c>
      <c r="B17" s="135" t="s">
        <v>99</v>
      </c>
      <c r="C17" s="336"/>
      <c r="D17" s="336"/>
      <c r="E17" s="323">
        <f t="shared" si="6"/>
        <v>0</v>
      </c>
      <c r="F17" s="336">
        <v>0</v>
      </c>
      <c r="G17" s="336">
        <v>0</v>
      </c>
      <c r="H17" s="323">
        <f t="shared" si="1"/>
        <v>0</v>
      </c>
      <c r="I17" s="323">
        <f t="shared" si="2"/>
        <v>0</v>
      </c>
      <c r="J17" s="141"/>
      <c r="K17" s="142" t="str">
        <f t="shared" si="3"/>
        <v>Cheltuieli pentru achiziţia de active fixe corporale (altele decât terenuri și imobile), pentru dezvoltare experimentală</v>
      </c>
      <c r="L17" s="113"/>
      <c r="M17" s="113"/>
      <c r="N17" s="113"/>
      <c r="O17" s="113"/>
      <c r="P17" s="113"/>
      <c r="Q17" s="143">
        <f t="shared" si="4"/>
        <v>0</v>
      </c>
      <c r="R17" s="144" t="str">
        <f t="shared" si="5"/>
        <v>OK</v>
      </c>
    </row>
    <row r="18" spans="1:18" s="131" customFormat="1" ht="34.200000000000003" x14ac:dyDescent="0.3">
      <c r="A18" s="135" t="s">
        <v>89</v>
      </c>
      <c r="B18" s="135" t="s">
        <v>112</v>
      </c>
      <c r="C18" s="336"/>
      <c r="D18" s="336"/>
      <c r="E18" s="323">
        <f t="shared" si="6"/>
        <v>0</v>
      </c>
      <c r="F18" s="336">
        <v>0</v>
      </c>
      <c r="G18" s="336">
        <v>0</v>
      </c>
      <c r="H18" s="323">
        <f t="shared" si="1"/>
        <v>0</v>
      </c>
      <c r="I18" s="323">
        <f t="shared" si="2"/>
        <v>0</v>
      </c>
      <c r="J18" s="141"/>
      <c r="K18" s="142" t="str">
        <f t="shared" si="3"/>
        <v>Cheltuieli pentru achiziţia de active necorporale  pentru dezvoltare experimentală</v>
      </c>
      <c r="L18" s="113"/>
      <c r="M18" s="113"/>
      <c r="N18" s="113"/>
      <c r="O18" s="113"/>
      <c r="P18" s="113"/>
      <c r="Q18" s="143">
        <f t="shared" si="4"/>
        <v>0</v>
      </c>
      <c r="R18" s="144" t="str">
        <f t="shared" si="5"/>
        <v>OK</v>
      </c>
    </row>
    <row r="19" spans="1:18" s="131" customFormat="1" ht="79.8" x14ac:dyDescent="0.3">
      <c r="A19" s="135" t="s">
        <v>71</v>
      </c>
      <c r="B19" s="135" t="s">
        <v>144</v>
      </c>
      <c r="C19" s="185">
        <f>'4A-Deviz Obiectiv CD'!F75</f>
        <v>0</v>
      </c>
      <c r="D19" s="185">
        <f>'4A-Deviz Obiectiv CD'!G75</f>
        <v>0</v>
      </c>
      <c r="E19" s="324">
        <f>'4A-Deviz Obiectiv CD'!H75</f>
        <v>0</v>
      </c>
      <c r="F19" s="185">
        <f>'4A-Deviz Obiectiv CD'!I75</f>
        <v>0</v>
      </c>
      <c r="G19" s="185">
        <f>'4A-Deviz Obiectiv CD'!J75</f>
        <v>0</v>
      </c>
      <c r="H19" s="324">
        <f>'4A-Deviz Obiectiv CD'!K75</f>
        <v>0</v>
      </c>
      <c r="I19" s="324">
        <f>'4A-Deviz Obiectiv CD'!L75</f>
        <v>0</v>
      </c>
      <c r="J19" s="160" t="str">
        <f>IF(SUM(E19+E10)&gt;E24*'0-Instructiuni'!F28,"!!! Atentie prag cheltuieli pentru substante, materiale, plante,etc","")</f>
        <v/>
      </c>
      <c r="K19" s="142" t="str">
        <f t="shared" si="3"/>
        <v>Cheltuieli pentru achiziţia de substanţe, materiale, plante, animale de laborator, consumabile, obiecte de inventar şi alte produse similare necesare desfăşurării activităţilor de dezvoltare experimentală</v>
      </c>
      <c r="L19" s="113"/>
      <c r="M19" s="113"/>
      <c r="N19" s="113"/>
      <c r="O19" s="113"/>
      <c r="P19" s="113"/>
      <c r="Q19" s="143">
        <f t="shared" si="4"/>
        <v>0</v>
      </c>
      <c r="R19" s="144" t="str">
        <f t="shared" si="5"/>
        <v>OK</v>
      </c>
    </row>
    <row r="20" spans="1:18" s="131" customFormat="1" ht="68.400000000000006" x14ac:dyDescent="0.3">
      <c r="A20" s="135" t="s">
        <v>172</v>
      </c>
      <c r="B20" s="135" t="s">
        <v>174</v>
      </c>
      <c r="C20" s="185">
        <f>'4A-Deviz Obiectiv CD'!F76</f>
        <v>0</v>
      </c>
      <c r="D20" s="185">
        <f>'4A-Deviz Obiectiv CD'!G76</f>
        <v>0</v>
      </c>
      <c r="E20" s="324">
        <f>'4A-Deviz Obiectiv CD'!H76</f>
        <v>0</v>
      </c>
      <c r="F20" s="185">
        <f>'4A-Deviz Obiectiv CD'!I76</f>
        <v>0</v>
      </c>
      <c r="G20" s="185">
        <f>'4A-Deviz Obiectiv CD'!J76</f>
        <v>0</v>
      </c>
      <c r="H20" s="324">
        <f>'4A-Deviz Obiectiv CD'!K76</f>
        <v>0</v>
      </c>
      <c r="I20" s="324">
        <f>'4A-Deviz Obiectiv CD'!L76</f>
        <v>0</v>
      </c>
      <c r="J20" s="160" t="str">
        <f>IF(SUM(E20+E11)&gt;E24*'0-Instructiuni'!F31,"!!! Atentie prag cheltuieli salariale","")</f>
        <v/>
      </c>
      <c r="K20" s="142" t="str">
        <f t="shared" si="3"/>
        <v xml:space="preserve">Cheltuieli salariale pentru dezvoltare experimentală, aferente personalul implicat in implementarea proiectului (în derularea activităților, altele decât management de proiect) </v>
      </c>
      <c r="L20" s="113"/>
      <c r="M20" s="113"/>
      <c r="N20" s="113"/>
      <c r="O20" s="113"/>
      <c r="P20" s="113"/>
      <c r="Q20" s="143">
        <f t="shared" si="4"/>
        <v>0</v>
      </c>
      <c r="R20" s="144" t="str">
        <f t="shared" si="5"/>
        <v>OK</v>
      </c>
    </row>
    <row r="21" spans="1:18" s="131" customFormat="1" ht="51.6" customHeight="1" x14ac:dyDescent="0.3">
      <c r="A21" s="135" t="s">
        <v>73</v>
      </c>
      <c r="B21" s="135" t="s">
        <v>297</v>
      </c>
      <c r="C21" s="185">
        <f>'4A-Deviz Obiectiv CD'!F77</f>
        <v>0</v>
      </c>
      <c r="D21" s="185">
        <f>'4A-Deviz Obiectiv CD'!G77</f>
        <v>0</v>
      </c>
      <c r="E21" s="324">
        <f>'4A-Deviz Obiectiv CD'!H77</f>
        <v>0</v>
      </c>
      <c r="F21" s="185">
        <f>'4A-Deviz Obiectiv CD'!I77</f>
        <v>0</v>
      </c>
      <c r="G21" s="185">
        <f>'4A-Deviz Obiectiv CD'!J77</f>
        <v>0</v>
      </c>
      <c r="H21" s="324">
        <f>'4A-Deviz Obiectiv CD'!K77</f>
        <v>0</v>
      </c>
      <c r="I21" s="324">
        <f>'4A-Deviz Obiectiv CD'!L77</f>
        <v>0</v>
      </c>
      <c r="J21" s="141"/>
      <c r="K21" s="142" t="str">
        <f t="shared" si="3"/>
        <v>Cheltuieli pentru servicii consultanță și echivalente folosite exclusiv pentru activitățile de dezvoltare experimentala</v>
      </c>
      <c r="L21" s="113"/>
      <c r="M21" s="113"/>
      <c r="N21" s="113"/>
      <c r="O21" s="113"/>
      <c r="P21" s="113"/>
      <c r="Q21" s="143">
        <f t="shared" si="4"/>
        <v>0</v>
      </c>
      <c r="R21" s="144" t="str">
        <f t="shared" si="5"/>
        <v>OK</v>
      </c>
    </row>
    <row r="22" spans="1:18" s="131" customFormat="1" ht="68.400000000000006" x14ac:dyDescent="0.3">
      <c r="A22" s="135" t="s">
        <v>73</v>
      </c>
      <c r="B22" s="135" t="s">
        <v>294</v>
      </c>
      <c r="C22" s="185">
        <f>'4A-Deviz Obiectiv CD'!F78</f>
        <v>0</v>
      </c>
      <c r="D22" s="185">
        <f>'4A-Deviz Obiectiv CD'!G78</f>
        <v>0</v>
      </c>
      <c r="E22" s="324">
        <f>'4A-Deviz Obiectiv CD'!H78</f>
        <v>0</v>
      </c>
      <c r="F22" s="185">
        <f>'4A-Deviz Obiectiv CD'!I78</f>
        <v>0</v>
      </c>
      <c r="G22" s="185">
        <f>'4A-Deviz Obiectiv CD'!J78</f>
        <v>0</v>
      </c>
      <c r="H22" s="324">
        <f>'4A-Deviz Obiectiv CD'!K78</f>
        <v>0</v>
      </c>
      <c r="I22" s="324">
        <f>'4A-Deviz Obiectiv CD'!L78</f>
        <v>0</v>
      </c>
      <c r="J22" s="334" t="str">
        <f>IF(SUM(E22+E21+E13+E12)&gt;E24*'0-Instructiuni'!F30,"!!! Atentie prag cheltuieli aferente cercetarii contractuale si servicii de consultanta","")</f>
        <v/>
      </c>
      <c r="K22" s="142" t="str">
        <f t="shared" si="3"/>
        <v>Cheltuieli aferente cercetării contractuale pentru activități de dezvoltare experimentală, cunoștințelor și brevetelor cumpărate sau obținute cu licență din surse externe</v>
      </c>
      <c r="L22" s="113"/>
      <c r="M22" s="113"/>
      <c r="N22" s="113"/>
      <c r="O22" s="113"/>
      <c r="P22" s="113"/>
      <c r="Q22" s="143">
        <f t="shared" si="4"/>
        <v>0</v>
      </c>
      <c r="R22" s="144" t="str">
        <f t="shared" si="5"/>
        <v>OK</v>
      </c>
    </row>
    <row r="23" spans="1:18" s="131" customFormat="1" ht="34.200000000000003" x14ac:dyDescent="0.3">
      <c r="A23" s="135" t="s">
        <v>73</v>
      </c>
      <c r="B23" s="135" t="s">
        <v>280</v>
      </c>
      <c r="C23" s="185">
        <f>'4A-Deviz Obiectiv CD'!F79</f>
        <v>0</v>
      </c>
      <c r="D23" s="185">
        <f>'4A-Deviz Obiectiv CD'!G79</f>
        <v>0</v>
      </c>
      <c r="E23" s="324">
        <f>'4A-Deviz Obiectiv CD'!H79</f>
        <v>0</v>
      </c>
      <c r="F23" s="185">
        <f>'4A-Deviz Obiectiv CD'!I79</f>
        <v>0</v>
      </c>
      <c r="G23" s="185">
        <f>'4A-Deviz Obiectiv CD'!J79</f>
        <v>0</v>
      </c>
      <c r="H23" s="324">
        <f>'4A-Deviz Obiectiv CD'!K79</f>
        <v>0</v>
      </c>
      <c r="I23" s="324">
        <f>'4A-Deviz Obiectiv CD'!L79</f>
        <v>0</v>
      </c>
      <c r="J23" s="160" t="str">
        <f>IF(SUM(E23+E14)&gt;E24*'0-Instructiuni'!F29,"!!! Atentie prag studii de fezabilitate","")</f>
        <v/>
      </c>
      <c r="K23" s="142" t="str">
        <f t="shared" si="3"/>
        <v xml:space="preserve">Cheltuieli pentru realizarea studiului de fezabilitate pregătitor pentru dezvoltare experimentală </v>
      </c>
      <c r="L23" s="113"/>
      <c r="M23" s="113"/>
      <c r="N23" s="113"/>
      <c r="O23" s="113"/>
      <c r="P23" s="113"/>
      <c r="Q23" s="143">
        <f t="shared" si="4"/>
        <v>0</v>
      </c>
      <c r="R23" s="144" t="str">
        <f t="shared" si="5"/>
        <v>OK</v>
      </c>
    </row>
    <row r="24" spans="1:18" s="151" customFormat="1" ht="45.6" x14ac:dyDescent="0.3">
      <c r="A24" s="397" t="s">
        <v>311</v>
      </c>
      <c r="B24" s="397"/>
      <c r="C24" s="146">
        <f>SUM(C6:C23)</f>
        <v>0</v>
      </c>
      <c r="D24" s="146">
        <f t="shared" ref="D24:I24" si="7">SUM(D6:D23)</f>
        <v>0</v>
      </c>
      <c r="E24" s="146">
        <f t="shared" si="7"/>
        <v>0</v>
      </c>
      <c r="F24" s="146">
        <f t="shared" si="7"/>
        <v>0</v>
      </c>
      <c r="G24" s="146">
        <f t="shared" si="7"/>
        <v>0</v>
      </c>
      <c r="H24" s="146">
        <f t="shared" si="7"/>
        <v>0</v>
      </c>
      <c r="I24" s="146">
        <f t="shared" si="7"/>
        <v>0</v>
      </c>
      <c r="J24" s="147"/>
      <c r="K24" s="148" t="str">
        <f>A24</f>
        <v xml:space="preserve">TOTAL CHELTUIELI PENTRU ACTIVITĂȚILE DE CERCETARE INDUSTRIALĂ, CERCETARE EXPERIMENTALĂ ȘI REALIZAREA DE STUDII DE FEZABILITATE </v>
      </c>
      <c r="L24" s="116"/>
      <c r="M24" s="116"/>
      <c r="N24" s="116"/>
      <c r="O24" s="116"/>
      <c r="P24" s="116"/>
      <c r="Q24" s="149">
        <f t="shared" si="4"/>
        <v>0</v>
      </c>
      <c r="R24" s="150" t="str">
        <f t="shared" si="5"/>
        <v>OK</v>
      </c>
    </row>
    <row r="25" spans="1:18" s="131" customFormat="1" ht="15.6" customHeight="1" x14ac:dyDescent="0.3">
      <c r="A25" s="399"/>
      <c r="B25" s="400"/>
      <c r="C25" s="400"/>
      <c r="D25" s="400"/>
      <c r="E25" s="400"/>
      <c r="F25" s="400"/>
      <c r="G25" s="400"/>
      <c r="H25" s="400"/>
      <c r="I25" s="401"/>
      <c r="K25" s="136"/>
      <c r="L25" s="152"/>
      <c r="M25" s="152"/>
      <c r="N25" s="152"/>
      <c r="O25" s="152"/>
      <c r="P25" s="152"/>
      <c r="Q25" s="152"/>
      <c r="R25" s="153"/>
    </row>
    <row r="26" spans="1:18" s="140" customFormat="1" ht="40.049999999999997" customHeight="1" x14ac:dyDescent="0.3">
      <c r="A26" s="396" t="s">
        <v>851</v>
      </c>
      <c r="B26" s="396"/>
      <c r="C26" s="396"/>
      <c r="D26" s="396"/>
      <c r="E26" s="396"/>
      <c r="F26" s="396"/>
      <c r="G26" s="396"/>
      <c r="H26" s="396"/>
      <c r="I26" s="396"/>
      <c r="K26" s="394" t="str">
        <f>A26</f>
        <v>CHELTUIELI PENTRU ACTIVITATILE DE INOVARE ÎN VEDEREA INTRODUCERII ÎN PRODUCȚIE ȘI LANSAREA PE PIAȚĂ (“GO TO MARKET”) A PRODUSULUI SI/SAU PROCESULUI, TEHNOLOGIEI, SERVICIULUI  REZULTAT ÎN URMA CERCETĂRI, ÎN CONFORMITATE CU ART. 14 DIN REGULAMENTUL (UE) 651/2014                                                                                                                                                                                                                                                                                                                                                                                                              AJUTOR REGIONAL PENTRU INVESTIŢII</v>
      </c>
      <c r="L26" s="394"/>
      <c r="M26" s="394"/>
      <c r="N26" s="394"/>
      <c r="O26" s="394"/>
      <c r="P26" s="394"/>
      <c r="Q26" s="394"/>
      <c r="R26" s="394"/>
    </row>
    <row r="27" spans="1:18" s="131" customFormat="1" ht="21" customHeight="1" x14ac:dyDescent="0.3">
      <c r="A27" s="135" t="s">
        <v>72</v>
      </c>
      <c r="B27" s="135" t="s">
        <v>215</v>
      </c>
      <c r="C27" s="159">
        <f>'4B-Deviz Obiectiv Productie'!F10</f>
        <v>0</v>
      </c>
      <c r="D27" s="159">
        <f>'4B-Deviz Obiectiv Productie'!G10</f>
        <v>0</v>
      </c>
      <c r="E27" s="290">
        <f>'4B-Deviz Obiectiv Productie'!H10</f>
        <v>0</v>
      </c>
      <c r="F27" s="159">
        <f>'4B-Deviz Obiectiv Productie'!I10</f>
        <v>0</v>
      </c>
      <c r="G27" s="159">
        <f>'4B-Deviz Obiectiv Productie'!J10</f>
        <v>0</v>
      </c>
      <c r="H27" s="290">
        <f>'4B-Deviz Obiectiv Productie'!K10</f>
        <v>0</v>
      </c>
      <c r="I27" s="290">
        <f>'4B-Deviz Obiectiv Productie'!L10</f>
        <v>0</v>
      </c>
      <c r="J27" s="141"/>
      <c r="K27" s="142" t="str">
        <f>B27</f>
        <v xml:space="preserve">1.2 Amenajarea terenului </v>
      </c>
      <c r="L27" s="113"/>
      <c r="M27" s="113"/>
      <c r="N27" s="113"/>
      <c r="O27" s="113"/>
      <c r="P27" s="113"/>
      <c r="Q27" s="143">
        <f>SUM(L27:P27)</f>
        <v>0</v>
      </c>
      <c r="R27" s="144" t="str">
        <f>IF(Q27=I27,"OK","ERROR")</f>
        <v>OK</v>
      </c>
    </row>
    <row r="28" spans="1:18" s="131" customFormat="1" ht="34.200000000000003" x14ac:dyDescent="0.3">
      <c r="A28" s="135" t="s">
        <v>72</v>
      </c>
      <c r="B28" s="135" t="s">
        <v>216</v>
      </c>
      <c r="C28" s="159">
        <f>'4B-Deviz Obiectiv Productie'!F11</f>
        <v>0</v>
      </c>
      <c r="D28" s="159">
        <f>'4B-Deviz Obiectiv Productie'!G11</f>
        <v>0</v>
      </c>
      <c r="E28" s="290">
        <f>'4B-Deviz Obiectiv Productie'!H11</f>
        <v>0</v>
      </c>
      <c r="F28" s="159">
        <f>'4B-Deviz Obiectiv Productie'!I11</f>
        <v>0</v>
      </c>
      <c r="G28" s="159">
        <f>'4B-Deviz Obiectiv Productie'!J11</f>
        <v>0</v>
      </c>
      <c r="H28" s="290">
        <f>'4B-Deviz Obiectiv Productie'!K11</f>
        <v>0</v>
      </c>
      <c r="I28" s="290">
        <f>'4B-Deviz Obiectiv Productie'!L11</f>
        <v>0</v>
      </c>
      <c r="J28" s="141"/>
      <c r="K28" s="142" t="str">
        <f t="shared" ref="K28:K41" si="8">B28</f>
        <v xml:space="preserve">1.3 Amenajări pentru protecţia mediului şi aducerea terenului la starea iniţială </v>
      </c>
      <c r="L28" s="113"/>
      <c r="M28" s="113"/>
      <c r="N28" s="113"/>
      <c r="O28" s="113"/>
      <c r="P28" s="113"/>
      <c r="Q28" s="143">
        <f t="shared" ref="Q28:Q41" si="9">SUM(L28:P28)</f>
        <v>0</v>
      </c>
      <c r="R28" s="144" t="str">
        <f t="shared" ref="R28:R41" si="10">IF(Q28=I28,"OK","ERROR")</f>
        <v>OK</v>
      </c>
    </row>
    <row r="29" spans="1:18" s="131" customFormat="1" ht="22.8" x14ac:dyDescent="0.3">
      <c r="A29" s="135" t="s">
        <v>72</v>
      </c>
      <c r="B29" s="135" t="s">
        <v>217</v>
      </c>
      <c r="C29" s="159">
        <f>'4B-Deviz Obiectiv Productie'!F12</f>
        <v>0</v>
      </c>
      <c r="D29" s="159">
        <f>'4B-Deviz Obiectiv Productie'!G12</f>
        <v>0</v>
      </c>
      <c r="E29" s="290">
        <f>'4B-Deviz Obiectiv Productie'!H12</f>
        <v>0</v>
      </c>
      <c r="F29" s="159">
        <f>'4B-Deviz Obiectiv Productie'!I12</f>
        <v>0</v>
      </c>
      <c r="G29" s="159">
        <f>'4B-Deviz Obiectiv Productie'!J12</f>
        <v>0</v>
      </c>
      <c r="H29" s="290">
        <f>'4B-Deviz Obiectiv Productie'!K12</f>
        <v>0</v>
      </c>
      <c r="I29" s="290">
        <f>'4B-Deviz Obiectiv Productie'!L12</f>
        <v>0</v>
      </c>
      <c r="J29" s="141"/>
      <c r="K29" s="142" t="str">
        <f t="shared" si="8"/>
        <v xml:space="preserve">1.4 Cheltuieli pentru relocarea/protecţia utilităţilor </v>
      </c>
      <c r="L29" s="113"/>
      <c r="M29" s="113"/>
      <c r="N29" s="113"/>
      <c r="O29" s="113"/>
      <c r="P29" s="113"/>
      <c r="Q29" s="143">
        <f t="shared" si="9"/>
        <v>0</v>
      </c>
      <c r="R29" s="144" t="str">
        <f t="shared" si="10"/>
        <v>OK</v>
      </c>
    </row>
    <row r="30" spans="1:18" s="131" customFormat="1" ht="34.200000000000003" x14ac:dyDescent="0.3">
      <c r="A30" s="135" t="s">
        <v>72</v>
      </c>
      <c r="B30" s="135" t="s">
        <v>218</v>
      </c>
      <c r="C30" s="159">
        <f>'4B-Deviz Obiectiv Productie'!F15</f>
        <v>0</v>
      </c>
      <c r="D30" s="159">
        <f>'4B-Deviz Obiectiv Productie'!G15</f>
        <v>0</v>
      </c>
      <c r="E30" s="290">
        <f>'4B-Deviz Obiectiv Productie'!H15</f>
        <v>0</v>
      </c>
      <c r="F30" s="159">
        <f>'4B-Deviz Obiectiv Productie'!I15</f>
        <v>0</v>
      </c>
      <c r="G30" s="159">
        <f>'4B-Deviz Obiectiv Productie'!J15</f>
        <v>0</v>
      </c>
      <c r="H30" s="290">
        <f>'4B-Deviz Obiectiv Productie'!K15</f>
        <v>0</v>
      </c>
      <c r="I30" s="290">
        <f>'4B-Deviz Obiectiv Productie'!L15</f>
        <v>0</v>
      </c>
      <c r="J30" s="141"/>
      <c r="K30" s="142" t="str">
        <f t="shared" si="8"/>
        <v xml:space="preserve">2 - Cheltuieli pentru asigurarea utilităţilor necesare obiectivului de investiţii </v>
      </c>
      <c r="L30" s="113"/>
      <c r="M30" s="113"/>
      <c r="N30" s="113"/>
      <c r="O30" s="113"/>
      <c r="P30" s="113"/>
      <c r="Q30" s="143">
        <f t="shared" si="9"/>
        <v>0</v>
      </c>
      <c r="R30" s="144" t="str">
        <f t="shared" si="10"/>
        <v>OK</v>
      </c>
    </row>
    <row r="31" spans="1:18" s="131" customFormat="1" ht="22.2" customHeight="1" x14ac:dyDescent="0.3">
      <c r="A31" s="135" t="s">
        <v>72</v>
      </c>
      <c r="B31" s="135" t="s">
        <v>219</v>
      </c>
      <c r="C31" s="159">
        <f>'4B-Deviz Obiectiv Productie'!F43</f>
        <v>0</v>
      </c>
      <c r="D31" s="159">
        <f>'4B-Deviz Obiectiv Productie'!G43</f>
        <v>0</v>
      </c>
      <c r="E31" s="290">
        <f>'4B-Deviz Obiectiv Productie'!H43</f>
        <v>0</v>
      </c>
      <c r="F31" s="159">
        <f>'4B-Deviz Obiectiv Productie'!I43</f>
        <v>0</v>
      </c>
      <c r="G31" s="159">
        <f>'4B-Deviz Obiectiv Productie'!J43</f>
        <v>0</v>
      </c>
      <c r="H31" s="290">
        <f>'4B-Deviz Obiectiv Productie'!K43</f>
        <v>0</v>
      </c>
      <c r="I31" s="290">
        <f>'4B-Deviz Obiectiv Productie'!L43</f>
        <v>0</v>
      </c>
      <c r="J31" s="141"/>
      <c r="K31" s="142" t="str">
        <f t="shared" si="8"/>
        <v xml:space="preserve">4.1 Construcţii şi instalaţii </v>
      </c>
      <c r="L31" s="113"/>
      <c r="M31" s="113"/>
      <c r="N31" s="113"/>
      <c r="O31" s="113"/>
      <c r="P31" s="113"/>
      <c r="Q31" s="143">
        <f t="shared" si="9"/>
        <v>0</v>
      </c>
      <c r="R31" s="144" t="str">
        <f t="shared" si="10"/>
        <v>OK</v>
      </c>
    </row>
    <row r="32" spans="1:18" s="131" customFormat="1" ht="22.8" x14ac:dyDescent="0.3">
      <c r="A32" s="135" t="s">
        <v>72</v>
      </c>
      <c r="B32" s="135" t="s">
        <v>220</v>
      </c>
      <c r="C32" s="159">
        <f>'4B-Deviz Obiectiv Productie'!F44</f>
        <v>0</v>
      </c>
      <c r="D32" s="159">
        <f>'4B-Deviz Obiectiv Productie'!G44</f>
        <v>0</v>
      </c>
      <c r="E32" s="290">
        <f>'4B-Deviz Obiectiv Productie'!H44</f>
        <v>0</v>
      </c>
      <c r="F32" s="159">
        <f>'4B-Deviz Obiectiv Productie'!I44</f>
        <v>0</v>
      </c>
      <c r="G32" s="159">
        <f>'4B-Deviz Obiectiv Productie'!J44</f>
        <v>0</v>
      </c>
      <c r="H32" s="290">
        <f>'4B-Deviz Obiectiv Productie'!K44</f>
        <v>0</v>
      </c>
      <c r="I32" s="290">
        <f>'4B-Deviz Obiectiv Productie'!L44</f>
        <v>0</v>
      </c>
      <c r="J32" s="141"/>
      <c r="K32" s="142" t="str">
        <f t="shared" si="8"/>
        <v xml:space="preserve">4.2 Montaj utilaje, echipamente tehnologice şi funcţionale </v>
      </c>
      <c r="L32" s="113"/>
      <c r="M32" s="113"/>
      <c r="N32" s="113"/>
      <c r="O32" s="113"/>
      <c r="P32" s="113"/>
      <c r="Q32" s="143">
        <f t="shared" si="9"/>
        <v>0</v>
      </c>
      <c r="R32" s="144" t="str">
        <f t="shared" si="10"/>
        <v>OK</v>
      </c>
    </row>
    <row r="33" spans="1:18" s="131" customFormat="1" ht="34.200000000000003" x14ac:dyDescent="0.3">
      <c r="A33" s="135" t="s">
        <v>72</v>
      </c>
      <c r="B33" s="135" t="s">
        <v>221</v>
      </c>
      <c r="C33" s="159">
        <f>'4B-Deviz Obiectiv Productie'!F45</f>
        <v>0</v>
      </c>
      <c r="D33" s="159">
        <f>'4B-Deviz Obiectiv Productie'!G45</f>
        <v>0</v>
      </c>
      <c r="E33" s="290">
        <f>'4B-Deviz Obiectiv Productie'!H45</f>
        <v>0</v>
      </c>
      <c r="F33" s="159">
        <f>'4B-Deviz Obiectiv Productie'!I45</f>
        <v>0</v>
      </c>
      <c r="G33" s="159">
        <f>'4B-Deviz Obiectiv Productie'!J45</f>
        <v>0</v>
      </c>
      <c r="H33" s="290">
        <f>'4B-Deviz Obiectiv Productie'!K45</f>
        <v>0</v>
      </c>
      <c r="I33" s="290">
        <f>'4B-Deviz Obiectiv Productie'!L45</f>
        <v>0</v>
      </c>
      <c r="J33" s="141"/>
      <c r="K33" s="142" t="str">
        <f t="shared" si="8"/>
        <v xml:space="preserve">4.3 Utilaje, echipamente tehnologice şi funcţionale care necesită montaj </v>
      </c>
      <c r="L33" s="113"/>
      <c r="M33" s="113"/>
      <c r="N33" s="113"/>
      <c r="O33" s="113"/>
      <c r="P33" s="113"/>
      <c r="Q33" s="143">
        <f t="shared" si="9"/>
        <v>0</v>
      </c>
      <c r="R33" s="144" t="str">
        <f t="shared" si="10"/>
        <v>OK</v>
      </c>
    </row>
    <row r="34" spans="1:18" s="131" customFormat="1" ht="34.200000000000003" x14ac:dyDescent="0.3">
      <c r="A34" s="135" t="s">
        <v>72</v>
      </c>
      <c r="B34" s="135" t="s">
        <v>222</v>
      </c>
      <c r="C34" s="159">
        <f>'4B-Deviz Obiectiv Productie'!F52</f>
        <v>0</v>
      </c>
      <c r="D34" s="159">
        <f>'4B-Deviz Obiectiv Productie'!G52</f>
        <v>0</v>
      </c>
      <c r="E34" s="290">
        <f>'4B-Deviz Obiectiv Productie'!H52</f>
        <v>0</v>
      </c>
      <c r="F34" s="159">
        <f>'4B-Deviz Obiectiv Productie'!I52</f>
        <v>0</v>
      </c>
      <c r="G34" s="159">
        <f>'4B-Deviz Obiectiv Productie'!J52</f>
        <v>0</v>
      </c>
      <c r="H34" s="290">
        <f>'4B-Deviz Obiectiv Productie'!K52</f>
        <v>0</v>
      </c>
      <c r="I34" s="290">
        <f>'4B-Deviz Obiectiv Productie'!L52</f>
        <v>0</v>
      </c>
      <c r="J34" s="141"/>
      <c r="K34" s="142" t="str">
        <f t="shared" si="8"/>
        <v xml:space="preserve">5.1.1 Lucrări de construcţii şi instalaţii aferente organizării de şantier </v>
      </c>
      <c r="L34" s="113"/>
      <c r="M34" s="113"/>
      <c r="N34" s="113"/>
      <c r="O34" s="113"/>
      <c r="P34" s="113"/>
      <c r="Q34" s="143">
        <f t="shared" si="9"/>
        <v>0</v>
      </c>
      <c r="R34" s="144" t="str">
        <f t="shared" si="10"/>
        <v>OK</v>
      </c>
    </row>
    <row r="35" spans="1:18" s="131" customFormat="1" ht="22.8" x14ac:dyDescent="0.3">
      <c r="A35" s="135" t="s">
        <v>72</v>
      </c>
      <c r="B35" s="135" t="s">
        <v>223</v>
      </c>
      <c r="C35" s="159">
        <f>'4B-Deviz Obiectiv Productie'!F53</f>
        <v>0</v>
      </c>
      <c r="D35" s="159">
        <f>'4B-Deviz Obiectiv Productie'!G53</f>
        <v>0</v>
      </c>
      <c r="E35" s="290">
        <f>'4B-Deviz Obiectiv Productie'!H53</f>
        <v>0</v>
      </c>
      <c r="F35" s="159">
        <f>'4B-Deviz Obiectiv Productie'!I53</f>
        <v>0</v>
      </c>
      <c r="G35" s="159">
        <f>'4B-Deviz Obiectiv Productie'!J53</f>
        <v>0</v>
      </c>
      <c r="H35" s="290">
        <f>'4B-Deviz Obiectiv Productie'!K53</f>
        <v>0</v>
      </c>
      <c r="I35" s="290">
        <f>'4B-Deviz Obiectiv Productie'!L53</f>
        <v>0</v>
      </c>
      <c r="J35" s="141"/>
      <c r="K35" s="142" t="str">
        <f t="shared" si="8"/>
        <v xml:space="preserve">5.1.2 Cheltuieli conexe organizării şantierului </v>
      </c>
      <c r="L35" s="113"/>
      <c r="M35" s="113"/>
      <c r="N35" s="113"/>
      <c r="O35" s="113"/>
      <c r="P35" s="113"/>
      <c r="Q35" s="143">
        <f t="shared" si="9"/>
        <v>0</v>
      </c>
      <c r="R35" s="144" t="str">
        <f t="shared" si="10"/>
        <v>OK</v>
      </c>
    </row>
    <row r="36" spans="1:18" s="131" customFormat="1" ht="22.8" x14ac:dyDescent="0.3">
      <c r="A36" s="135" t="s">
        <v>72</v>
      </c>
      <c r="B36" s="135" t="s">
        <v>224</v>
      </c>
      <c r="C36" s="159">
        <f>'4B-Deviz Obiectiv Productie'!F60</f>
        <v>0</v>
      </c>
      <c r="D36" s="159">
        <f>'4B-Deviz Obiectiv Productie'!G60</f>
        <v>0</v>
      </c>
      <c r="E36" s="290">
        <f>'4B-Deviz Obiectiv Productie'!H60</f>
        <v>0</v>
      </c>
      <c r="F36" s="159">
        <f>'4B-Deviz Obiectiv Productie'!I60</f>
        <v>0</v>
      </c>
      <c r="G36" s="159">
        <f>'4B-Deviz Obiectiv Productie'!J60</f>
        <v>0</v>
      </c>
      <c r="H36" s="290">
        <f>'4B-Deviz Obiectiv Productie'!K60</f>
        <v>0</v>
      </c>
      <c r="I36" s="290">
        <f>'4B-Deviz Obiectiv Productie'!L60</f>
        <v>0</v>
      </c>
      <c r="J36" s="141"/>
      <c r="K36" s="142" t="str">
        <f t="shared" si="8"/>
        <v xml:space="preserve">5.3 Cheltuieli diverse şi neprevăzute </v>
      </c>
      <c r="L36" s="113"/>
      <c r="M36" s="113"/>
      <c r="N36" s="113"/>
      <c r="O36" s="113"/>
      <c r="P36" s="113"/>
      <c r="Q36" s="143">
        <f t="shared" si="9"/>
        <v>0</v>
      </c>
      <c r="R36" s="144" t="str">
        <f t="shared" si="10"/>
        <v>OK</v>
      </c>
    </row>
    <row r="37" spans="1:18" s="131" customFormat="1" ht="22.8" x14ac:dyDescent="0.3">
      <c r="A37" s="135" t="s">
        <v>72</v>
      </c>
      <c r="B37" s="135" t="s">
        <v>226</v>
      </c>
      <c r="C37" s="159">
        <f>'4B-Deviz Obiectiv Productie'!F64</f>
        <v>0</v>
      </c>
      <c r="D37" s="159">
        <f>'4B-Deviz Obiectiv Productie'!G64</f>
        <v>0</v>
      </c>
      <c r="E37" s="290">
        <f>'4B-Deviz Obiectiv Productie'!H64</f>
        <v>0</v>
      </c>
      <c r="F37" s="159">
        <f>'4B-Deviz Obiectiv Productie'!I64</f>
        <v>0</v>
      </c>
      <c r="G37" s="159">
        <f>'4B-Deviz Obiectiv Productie'!J64</f>
        <v>0</v>
      </c>
      <c r="H37" s="290">
        <f>'4B-Deviz Obiectiv Productie'!K64</f>
        <v>0</v>
      </c>
      <c r="I37" s="290">
        <f>'4B-Deviz Obiectiv Productie'!L64</f>
        <v>0</v>
      </c>
      <c r="J37" s="141"/>
      <c r="K37" s="142" t="str">
        <f t="shared" si="8"/>
        <v xml:space="preserve">6.1 Pregatirea personalului de exploatare </v>
      </c>
      <c r="L37" s="113"/>
      <c r="M37" s="113"/>
      <c r="N37" s="113"/>
      <c r="O37" s="113"/>
      <c r="P37" s="113"/>
      <c r="Q37" s="143">
        <f t="shared" si="9"/>
        <v>0</v>
      </c>
      <c r="R37" s="144" t="str">
        <f t="shared" si="10"/>
        <v>OK</v>
      </c>
    </row>
    <row r="38" spans="1:18" s="131" customFormat="1" x14ac:dyDescent="0.3">
      <c r="A38" s="135" t="s">
        <v>72</v>
      </c>
      <c r="B38" s="135" t="s">
        <v>227</v>
      </c>
      <c r="C38" s="159">
        <f>'4B-Deviz Obiectiv Productie'!F65</f>
        <v>0</v>
      </c>
      <c r="D38" s="159">
        <f>'4B-Deviz Obiectiv Productie'!G65</f>
        <v>0</v>
      </c>
      <c r="E38" s="290">
        <f>'4B-Deviz Obiectiv Productie'!H65</f>
        <v>0</v>
      </c>
      <c r="F38" s="159">
        <f>'4B-Deviz Obiectiv Productie'!I65</f>
        <v>0</v>
      </c>
      <c r="G38" s="159">
        <f>'4B-Deviz Obiectiv Productie'!J65</f>
        <v>0</v>
      </c>
      <c r="H38" s="290">
        <f>'4B-Deviz Obiectiv Productie'!K65</f>
        <v>0</v>
      </c>
      <c r="I38" s="290">
        <f>'4B-Deviz Obiectiv Productie'!L65</f>
        <v>0</v>
      </c>
      <c r="J38" s="141"/>
      <c r="K38" s="142" t="str">
        <f t="shared" si="8"/>
        <v xml:space="preserve">6.2 Probe tehnologice si teste </v>
      </c>
      <c r="L38" s="113"/>
      <c r="M38" s="113"/>
      <c r="N38" s="113"/>
      <c r="O38" s="113"/>
      <c r="P38" s="113"/>
      <c r="Q38" s="143">
        <f t="shared" si="9"/>
        <v>0</v>
      </c>
      <c r="R38" s="144" t="str">
        <f t="shared" si="10"/>
        <v>OK</v>
      </c>
    </row>
    <row r="39" spans="1:18" s="131" customFormat="1" ht="45.6" x14ac:dyDescent="0.3">
      <c r="A39" s="135" t="s">
        <v>71</v>
      </c>
      <c r="B39" s="135" t="s">
        <v>126</v>
      </c>
      <c r="C39" s="159">
        <f>'4B-Deviz Obiectiv Productie'!F46</f>
        <v>0</v>
      </c>
      <c r="D39" s="159">
        <f>'4B-Deviz Obiectiv Productie'!G46</f>
        <v>0</v>
      </c>
      <c r="E39" s="290">
        <f>'4B-Deviz Obiectiv Productie'!H46</f>
        <v>0</v>
      </c>
      <c r="F39" s="159">
        <f>'4B-Deviz Obiectiv Productie'!I46</f>
        <v>0</v>
      </c>
      <c r="G39" s="159">
        <f>'4B-Deviz Obiectiv Productie'!J46</f>
        <v>0</v>
      </c>
      <c r="H39" s="290">
        <f>'4B-Deviz Obiectiv Productie'!K46</f>
        <v>0</v>
      </c>
      <c r="I39" s="290">
        <f>'4B-Deviz Obiectiv Productie'!L46</f>
        <v>0</v>
      </c>
      <c r="J39" s="141"/>
      <c r="K39" s="142" t="str">
        <f t="shared" si="8"/>
        <v xml:space="preserve">4.4 Utilaje, echipamente tehnologice şi funcţionale care nu necesită montaj şi echipamente de transport </v>
      </c>
      <c r="L39" s="113"/>
      <c r="M39" s="113"/>
      <c r="N39" s="113"/>
      <c r="O39" s="113"/>
      <c r="P39" s="113"/>
      <c r="Q39" s="143">
        <f t="shared" si="9"/>
        <v>0</v>
      </c>
      <c r="R39" s="144" t="str">
        <f t="shared" si="10"/>
        <v>OK</v>
      </c>
    </row>
    <row r="40" spans="1:18" s="131" customFormat="1" ht="34.200000000000003" x14ac:dyDescent="0.3">
      <c r="A40" s="135" t="s">
        <v>71</v>
      </c>
      <c r="B40" s="135" t="s">
        <v>127</v>
      </c>
      <c r="C40" s="159">
        <f>'4B-Deviz Obiectiv Productie'!F47</f>
        <v>0</v>
      </c>
      <c r="D40" s="159">
        <f>'4B-Deviz Obiectiv Productie'!G47</f>
        <v>0</v>
      </c>
      <c r="E40" s="290">
        <f>'4B-Deviz Obiectiv Productie'!H47</f>
        <v>0</v>
      </c>
      <c r="F40" s="159">
        <f>'4B-Deviz Obiectiv Productie'!I47</f>
        <v>0</v>
      </c>
      <c r="G40" s="159">
        <f>'4B-Deviz Obiectiv Productie'!J47</f>
        <v>0</v>
      </c>
      <c r="H40" s="290">
        <f>'4B-Deviz Obiectiv Productie'!K47</f>
        <v>0</v>
      </c>
      <c r="I40" s="290">
        <f>'4B-Deviz Obiectiv Productie'!L47</f>
        <v>0</v>
      </c>
      <c r="J40" s="141"/>
      <c r="K40" s="142" t="str">
        <f t="shared" si="8"/>
        <v xml:space="preserve">4.5 Dotări </v>
      </c>
      <c r="L40" s="113"/>
      <c r="M40" s="113"/>
      <c r="N40" s="113"/>
      <c r="O40" s="113"/>
      <c r="P40" s="113"/>
      <c r="Q40" s="143">
        <f t="shared" si="9"/>
        <v>0</v>
      </c>
      <c r="R40" s="144" t="str">
        <f t="shared" si="10"/>
        <v>OK</v>
      </c>
    </row>
    <row r="41" spans="1:18" s="131" customFormat="1" ht="34.200000000000003" x14ac:dyDescent="0.3">
      <c r="A41" s="135" t="s">
        <v>89</v>
      </c>
      <c r="B41" s="135" t="s">
        <v>90</v>
      </c>
      <c r="C41" s="159">
        <f>'4B-Deviz Obiectiv Productie'!F48</f>
        <v>0</v>
      </c>
      <c r="D41" s="159">
        <f>'4B-Deviz Obiectiv Productie'!G48</f>
        <v>0</v>
      </c>
      <c r="E41" s="290">
        <f>'4B-Deviz Obiectiv Productie'!H48</f>
        <v>0</v>
      </c>
      <c r="F41" s="159">
        <f>'4B-Deviz Obiectiv Productie'!I48</f>
        <v>0</v>
      </c>
      <c r="G41" s="159">
        <f>'4B-Deviz Obiectiv Productie'!J48</f>
        <v>0</v>
      </c>
      <c r="H41" s="290">
        <f>'4B-Deviz Obiectiv Productie'!K48</f>
        <v>0</v>
      </c>
      <c r="I41" s="290">
        <f>'4B-Deviz Obiectiv Productie'!L48</f>
        <v>0</v>
      </c>
      <c r="J41" s="141"/>
      <c r="K41" s="142" t="str">
        <f t="shared" si="8"/>
        <v>4.6 Active necorporale</v>
      </c>
      <c r="L41" s="113"/>
      <c r="M41" s="113"/>
      <c r="N41" s="113"/>
      <c r="O41" s="113"/>
      <c r="P41" s="113"/>
      <c r="Q41" s="143">
        <f t="shared" si="9"/>
        <v>0</v>
      </c>
      <c r="R41" s="144" t="str">
        <f t="shared" si="10"/>
        <v>OK</v>
      </c>
    </row>
    <row r="42" spans="1:18" s="151" customFormat="1" ht="57.6" customHeight="1" x14ac:dyDescent="0.3">
      <c r="A42" s="398" t="s">
        <v>466</v>
      </c>
      <c r="B42" s="398"/>
      <c r="C42" s="155">
        <f>SUM(C27:C41)</f>
        <v>0</v>
      </c>
      <c r="D42" s="155">
        <f t="shared" ref="D42:I42" si="11">SUM(D27:D41)</f>
        <v>0</v>
      </c>
      <c r="E42" s="155">
        <f t="shared" si="11"/>
        <v>0</v>
      </c>
      <c r="F42" s="155">
        <f t="shared" si="11"/>
        <v>0</v>
      </c>
      <c r="G42" s="155">
        <f t="shared" si="11"/>
        <v>0</v>
      </c>
      <c r="H42" s="155">
        <f t="shared" si="11"/>
        <v>0</v>
      </c>
      <c r="I42" s="155">
        <f t="shared" si="11"/>
        <v>0</v>
      </c>
      <c r="J42" s="147"/>
      <c r="K42" s="148" t="str">
        <f>A42</f>
        <v>TOTAL CHELTUIELI DE INOVARE ÎN VEDEREA INTRODUCERII ÎN PRODUCȚIE ȘI LANSAREA PE PIAȚĂ (“GO TO MARKET”) A PRODUSULUI SI/SAU PROCESULUI, TEHNOLOGIEI, SERVICIULUI  REZULTAT ÎN URMA CERCETĂRI-AJUTOR REGIONAL PENTRU INVESTITII</v>
      </c>
      <c r="L42" s="156">
        <f t="shared" ref="L42:Q42" si="12">SUM(L27:L41)</f>
        <v>0</v>
      </c>
      <c r="M42" s="156">
        <f t="shared" si="12"/>
        <v>0</v>
      </c>
      <c r="N42" s="156">
        <f t="shared" si="12"/>
        <v>0</v>
      </c>
      <c r="O42" s="156">
        <f t="shared" si="12"/>
        <v>0</v>
      </c>
      <c r="P42" s="156">
        <f t="shared" si="12"/>
        <v>0</v>
      </c>
      <c r="Q42" s="156">
        <f t="shared" si="12"/>
        <v>0</v>
      </c>
      <c r="R42" s="150" t="str">
        <f>IF(Q42=I42,"OK","ERROR")</f>
        <v>OK</v>
      </c>
    </row>
    <row r="43" spans="1:18" s="131" customFormat="1" x14ac:dyDescent="0.3">
      <c r="A43" s="135"/>
      <c r="B43" s="135"/>
      <c r="C43" s="136"/>
      <c r="D43" s="136"/>
      <c r="E43" s="325"/>
      <c r="F43" s="136"/>
      <c r="G43" s="136"/>
      <c r="H43" s="325"/>
      <c r="I43" s="325"/>
      <c r="K43" s="136"/>
      <c r="L43" s="152"/>
      <c r="M43" s="152"/>
      <c r="N43" s="152"/>
      <c r="O43" s="152"/>
      <c r="P43" s="152"/>
      <c r="Q43" s="152"/>
      <c r="R43" s="153"/>
    </row>
    <row r="44" spans="1:18" s="140" customFormat="1" x14ac:dyDescent="0.3">
      <c r="A44" s="396" t="s">
        <v>642</v>
      </c>
      <c r="B44" s="396"/>
      <c r="C44" s="396"/>
      <c r="D44" s="396"/>
      <c r="E44" s="396"/>
      <c r="F44" s="396"/>
      <c r="G44" s="396"/>
      <c r="H44" s="396"/>
      <c r="I44" s="396"/>
      <c r="K44" s="394" t="str">
        <f>A44</f>
        <v>CHELTUIELI AFERENTE SPRIJINULUI INOVARII ȘI COMERCIALIZARII PRODUSELOR/SERVICIILOR OBTINUTE   -AJUTOR DE MINIMIS</v>
      </c>
      <c r="L44" s="394"/>
      <c r="M44" s="394"/>
      <c r="N44" s="394"/>
      <c r="O44" s="394"/>
      <c r="P44" s="394"/>
      <c r="Q44" s="394"/>
      <c r="R44" s="394"/>
    </row>
    <row r="45" spans="1:18" s="131" customFormat="1" ht="34.200000000000003" x14ac:dyDescent="0.3">
      <c r="A45" s="135" t="s">
        <v>73</v>
      </c>
      <c r="B45" s="135" t="s">
        <v>278</v>
      </c>
      <c r="C45" s="159">
        <f>'4B-Deviz Obiectiv Productie'!F71</f>
        <v>0</v>
      </c>
      <c r="D45" s="159">
        <f>'4B-Deviz Obiectiv Productie'!G71</f>
        <v>0</v>
      </c>
      <c r="E45" s="290">
        <f>'4B-Deviz Obiectiv Productie'!H71</f>
        <v>0</v>
      </c>
      <c r="F45" s="159">
        <f>'4B-Deviz Obiectiv Productie'!I71</f>
        <v>0</v>
      </c>
      <c r="G45" s="159">
        <f>'4B-Deviz Obiectiv Productie'!J71</f>
        <v>0</v>
      </c>
      <c r="H45" s="290">
        <f>'4B-Deviz Obiectiv Productie'!K71</f>
        <v>0</v>
      </c>
      <c r="I45" s="290">
        <f>'4B-Deviz Obiectiv Productie'!L71</f>
        <v>0</v>
      </c>
      <c r="J45" s="141"/>
      <c r="K45" s="142" t="str">
        <f>B45</f>
        <v xml:space="preserve">Cheltuieli pentru obtinerea, validarea si protejarea brevetelor si a altor active necorporale  </v>
      </c>
      <c r="L45" s="113"/>
      <c r="M45" s="113"/>
      <c r="N45" s="113"/>
      <c r="O45" s="113"/>
      <c r="P45" s="113"/>
      <c r="Q45" s="143">
        <f>SUM(L45:P45)</f>
        <v>0</v>
      </c>
      <c r="R45" s="144" t="str">
        <f>IF(Q45=I45,"OK","ERROR")</f>
        <v>OK</v>
      </c>
    </row>
    <row r="46" spans="1:18" s="131" customFormat="1" ht="57" x14ac:dyDescent="0.3">
      <c r="A46" s="135" t="s">
        <v>172</v>
      </c>
      <c r="B46" s="135" t="s">
        <v>179</v>
      </c>
      <c r="C46" s="159">
        <f>'4B-Deviz Obiectiv Productie'!F70</f>
        <v>0</v>
      </c>
      <c r="D46" s="159">
        <f>'4B-Deviz Obiectiv Productie'!G70</f>
        <v>0</v>
      </c>
      <c r="E46" s="290">
        <f>'4B-Deviz Obiectiv Productie'!H70</f>
        <v>0</v>
      </c>
      <c r="F46" s="159">
        <f>'4B-Deviz Obiectiv Productie'!I70</f>
        <v>0</v>
      </c>
      <c r="G46" s="159">
        <f>'4B-Deviz Obiectiv Productie'!J70</f>
        <v>0</v>
      </c>
      <c r="H46" s="290">
        <f>'4B-Deviz Obiectiv Productie'!K70</f>
        <v>0</v>
      </c>
      <c r="I46" s="290">
        <f>'4B-Deviz Obiectiv Productie'!L70</f>
        <v>0</v>
      </c>
      <c r="J46" s="141"/>
      <c r="K46" s="142" t="str">
        <f t="shared" ref="K46:K47" si="13">B46</f>
        <v>Cheltuieli pentru detașarea de personal cu înaltă calificare de la un organism de cercetare și de difuzare a cunoștințelor sau de la o întreprindere mare</v>
      </c>
      <c r="L46" s="113"/>
      <c r="M46" s="113"/>
      <c r="N46" s="113"/>
      <c r="O46" s="113"/>
      <c r="P46" s="113"/>
      <c r="Q46" s="143">
        <f t="shared" ref="Q46:Q47" si="14">SUM(L46:P46)</f>
        <v>0</v>
      </c>
      <c r="R46" s="144" t="str">
        <f t="shared" ref="R46:R53" si="15">IF(Q46=I46,"OK","ERROR")</f>
        <v>OK</v>
      </c>
    </row>
    <row r="47" spans="1:18" s="131" customFormat="1" ht="45.6" x14ac:dyDescent="0.3">
      <c r="A47" s="135" t="s">
        <v>73</v>
      </c>
      <c r="B47" s="135" t="s">
        <v>295</v>
      </c>
      <c r="C47" s="159">
        <f>'4B-Deviz Obiectiv Productie'!F74</f>
        <v>0</v>
      </c>
      <c r="D47" s="159">
        <f>'4B-Deviz Obiectiv Productie'!G74</f>
        <v>0</v>
      </c>
      <c r="E47" s="290">
        <f>'4B-Deviz Obiectiv Productie'!H74</f>
        <v>0</v>
      </c>
      <c r="F47" s="159">
        <f>'4B-Deviz Obiectiv Productie'!I74</f>
        <v>0</v>
      </c>
      <c r="G47" s="159">
        <f>'4B-Deviz Obiectiv Productie'!J74</f>
        <v>0</v>
      </c>
      <c r="H47" s="290">
        <f>'4B-Deviz Obiectiv Productie'!K74</f>
        <v>0</v>
      </c>
      <c r="I47" s="290">
        <f>'4B-Deviz Obiectiv Productie'!L74</f>
        <v>0</v>
      </c>
      <c r="J47" s="141"/>
      <c r="K47" s="142" t="str">
        <f t="shared" si="13"/>
        <v>Costurile pentru serviciile de consultanță în domeniul inovării și pentru serviciile de sprijinire a inovării</v>
      </c>
      <c r="L47" s="113"/>
      <c r="M47" s="113"/>
      <c r="N47" s="113"/>
      <c r="O47" s="113"/>
      <c r="P47" s="113"/>
      <c r="Q47" s="143">
        <f t="shared" si="14"/>
        <v>0</v>
      </c>
      <c r="R47" s="144" t="str">
        <f t="shared" si="15"/>
        <v>OK</v>
      </c>
    </row>
    <row r="48" spans="1:18" s="131" customFormat="1" ht="45.6" x14ac:dyDescent="0.3">
      <c r="A48" s="135" t="s">
        <v>73</v>
      </c>
      <c r="B48" s="135" t="s">
        <v>534</v>
      </c>
      <c r="C48" s="159">
        <f>'4B-Deviz Obiectiv Productie'!F72</f>
        <v>0</v>
      </c>
      <c r="D48" s="159">
        <f>'4B-Deviz Obiectiv Productie'!G72</f>
        <v>0</v>
      </c>
      <c r="E48" s="290">
        <f>'4B-Deviz Obiectiv Productie'!H72</f>
        <v>0</v>
      </c>
      <c r="F48" s="159">
        <f>'4B-Deviz Obiectiv Productie'!I72</f>
        <v>0</v>
      </c>
      <c r="G48" s="159">
        <f>'4B-Deviz Obiectiv Productie'!J72</f>
        <v>0</v>
      </c>
      <c r="H48" s="290">
        <f>'4B-Deviz Obiectiv Productie'!K72</f>
        <v>0</v>
      </c>
      <c r="I48" s="290">
        <f>'4B-Deviz Obiectiv Productie'!L72</f>
        <v>0</v>
      </c>
      <c r="J48" s="141"/>
      <c r="K48" s="142" t="str">
        <f t="shared" ref="K48:K49" si="16">B48</f>
        <v xml:space="preserve">Cheltuieli privind certificarea națională/ internațională a produselor, serviciilor sau diferitelor procese specific </v>
      </c>
      <c r="L48" s="113"/>
      <c r="M48" s="113"/>
      <c r="N48" s="113"/>
      <c r="O48" s="113"/>
      <c r="P48" s="113"/>
      <c r="Q48" s="143">
        <f t="shared" ref="Q48:Q49" si="17">SUM(L48:P48)</f>
        <v>0</v>
      </c>
      <c r="R48" s="144" t="str">
        <f t="shared" ref="R48:R49" si="18">IF(Q48=I48,"OK","ERROR")</f>
        <v>OK</v>
      </c>
    </row>
    <row r="49" spans="1:18" s="131" customFormat="1" ht="34.200000000000003" x14ac:dyDescent="0.3">
      <c r="A49" s="135" t="s">
        <v>73</v>
      </c>
      <c r="B49" s="135" t="s">
        <v>272</v>
      </c>
      <c r="C49" s="159">
        <f>'4B-Deviz Obiectiv Productie'!F73</f>
        <v>0</v>
      </c>
      <c r="D49" s="159">
        <f>'4B-Deviz Obiectiv Productie'!G73</f>
        <v>0</v>
      </c>
      <c r="E49" s="290">
        <f>'4B-Deviz Obiectiv Productie'!H73</f>
        <v>0</v>
      </c>
      <c r="F49" s="159">
        <f>'4B-Deviz Obiectiv Productie'!I73</f>
        <v>0</v>
      </c>
      <c r="G49" s="159">
        <f>'4B-Deviz Obiectiv Productie'!J73</f>
        <v>0</v>
      </c>
      <c r="H49" s="290">
        <f>'4B-Deviz Obiectiv Productie'!K73</f>
        <v>0</v>
      </c>
      <c r="I49" s="290">
        <f>'4B-Deviz Obiectiv Productie'!L73</f>
        <v>0</v>
      </c>
      <c r="J49" s="141"/>
      <c r="K49" s="142" t="str">
        <f t="shared" si="16"/>
        <v xml:space="preserve">Cheltuieli privind implementarea si certificarea sistemelor de management a calitatii ISO </v>
      </c>
      <c r="L49" s="113"/>
      <c r="M49" s="113"/>
      <c r="N49" s="113"/>
      <c r="O49" s="113"/>
      <c r="P49" s="113"/>
      <c r="Q49" s="143">
        <f t="shared" si="17"/>
        <v>0</v>
      </c>
      <c r="R49" s="144" t="str">
        <f t="shared" si="18"/>
        <v>OK</v>
      </c>
    </row>
    <row r="50" spans="1:18" s="131" customFormat="1" ht="34.200000000000003" x14ac:dyDescent="0.3">
      <c r="A50" s="135" t="s">
        <v>73</v>
      </c>
      <c r="B50" s="135" t="s">
        <v>274</v>
      </c>
      <c r="C50" s="159">
        <f>'4B-Deviz Obiectiv Productie'!F75</f>
        <v>0</v>
      </c>
      <c r="D50" s="159">
        <f>'4B-Deviz Obiectiv Productie'!G75</f>
        <v>0</v>
      </c>
      <c r="E50" s="290">
        <f>'4B-Deviz Obiectiv Productie'!H75</f>
        <v>0</v>
      </c>
      <c r="F50" s="159">
        <f>'4B-Deviz Obiectiv Productie'!I75</f>
        <v>0</v>
      </c>
      <c r="G50" s="159">
        <f>'4B-Deviz Obiectiv Productie'!J75</f>
        <v>0</v>
      </c>
      <c r="H50" s="290">
        <f>'4B-Deviz Obiectiv Productie'!K75</f>
        <v>0</v>
      </c>
      <c r="I50" s="290">
        <f>'4B-Deviz Obiectiv Productie'!L75</f>
        <v>0</v>
      </c>
      <c r="J50" s="141"/>
      <c r="K50" s="142" t="str">
        <f t="shared" ref="K50:K52" si="19">B50</f>
        <v xml:space="preserve">Cheltuieli cu servicii pentru organizarea de evenimente și cursuri de formare </v>
      </c>
      <c r="L50" s="113"/>
      <c r="M50" s="113"/>
      <c r="N50" s="113"/>
      <c r="O50" s="113"/>
      <c r="P50" s="113"/>
      <c r="Q50" s="143">
        <f t="shared" ref="Q50:Q52" si="20">SUM(L50:P50)</f>
        <v>0</v>
      </c>
      <c r="R50" s="144" t="str">
        <f t="shared" ref="R50:R52" si="21">IF(Q50=I50,"OK","ERROR")</f>
        <v>OK</v>
      </c>
    </row>
    <row r="51" spans="1:18" s="131" customFormat="1" ht="34.200000000000003" x14ac:dyDescent="0.3">
      <c r="A51" s="135" t="s">
        <v>73</v>
      </c>
      <c r="B51" s="135" t="s">
        <v>281</v>
      </c>
      <c r="C51" s="159">
        <f>'4B-Deviz Obiectiv Productie'!F76</f>
        <v>0</v>
      </c>
      <c r="D51" s="159">
        <f>'4B-Deviz Obiectiv Productie'!G76</f>
        <v>0</v>
      </c>
      <c r="E51" s="290">
        <f>'4B-Deviz Obiectiv Productie'!H76</f>
        <v>0</v>
      </c>
      <c r="F51" s="159">
        <f>'4B-Deviz Obiectiv Productie'!I76</f>
        <v>0</v>
      </c>
      <c r="G51" s="159">
        <f>'4B-Deviz Obiectiv Productie'!J76</f>
        <v>0</v>
      </c>
      <c r="H51" s="290">
        <f>'4B-Deviz Obiectiv Productie'!K76</f>
        <v>0</v>
      </c>
      <c r="I51" s="290">
        <f>'4B-Deviz Obiectiv Productie'!L76</f>
        <v>0</v>
      </c>
      <c r="J51" s="141"/>
      <c r="K51" s="142" t="str">
        <f t="shared" si="19"/>
        <v>Cheltuieli de promovare si informare, consultare, constientizare a grupului țintă</v>
      </c>
      <c r="L51" s="113"/>
      <c r="M51" s="113"/>
      <c r="N51" s="113"/>
      <c r="O51" s="113"/>
      <c r="P51" s="113"/>
      <c r="Q51" s="143">
        <f t="shared" si="20"/>
        <v>0</v>
      </c>
      <c r="R51" s="144" t="str">
        <f t="shared" si="21"/>
        <v>OK</v>
      </c>
    </row>
    <row r="52" spans="1:18" s="131" customFormat="1" ht="22.8" x14ac:dyDescent="0.3">
      <c r="A52" s="135" t="s">
        <v>73</v>
      </c>
      <c r="B52" s="135" t="s">
        <v>273</v>
      </c>
      <c r="C52" s="159">
        <f>'4B-Deviz Obiectiv Productie'!F77</f>
        <v>0</v>
      </c>
      <c r="D52" s="159">
        <f>'4B-Deviz Obiectiv Productie'!G77</f>
        <v>0</v>
      </c>
      <c r="E52" s="290">
        <f>'4B-Deviz Obiectiv Productie'!H77</f>
        <v>0</v>
      </c>
      <c r="F52" s="159">
        <f>'4B-Deviz Obiectiv Productie'!I77</f>
        <v>0</v>
      </c>
      <c r="G52" s="159">
        <f>'4B-Deviz Obiectiv Productie'!J77</f>
        <v>0</v>
      </c>
      <c r="H52" s="290">
        <f>'4B-Deviz Obiectiv Productie'!K77</f>
        <v>0</v>
      </c>
      <c r="I52" s="290">
        <f>'4B-Deviz Obiectiv Productie'!L77</f>
        <v>0</v>
      </c>
      <c r="J52" s="141"/>
      <c r="K52" s="142" t="str">
        <f t="shared" si="19"/>
        <v xml:space="preserve">Cheltuieli cu servicii pentru internaționalizare </v>
      </c>
      <c r="L52" s="113"/>
      <c r="M52" s="113"/>
      <c r="N52" s="113"/>
      <c r="O52" s="113"/>
      <c r="P52" s="113"/>
      <c r="Q52" s="143">
        <f t="shared" si="20"/>
        <v>0</v>
      </c>
      <c r="R52" s="144" t="str">
        <f t="shared" si="21"/>
        <v>OK</v>
      </c>
    </row>
    <row r="53" spans="1:18" s="151" customFormat="1" ht="34.200000000000003" x14ac:dyDescent="0.3">
      <c r="A53" s="395" t="s">
        <v>467</v>
      </c>
      <c r="B53" s="395"/>
      <c r="C53" s="149">
        <f>SUM(C45:C52)</f>
        <v>0</v>
      </c>
      <c r="D53" s="149">
        <f t="shared" ref="D53:I53" si="22">SUM(D45:D52)</f>
        <v>0</v>
      </c>
      <c r="E53" s="149">
        <f t="shared" si="22"/>
        <v>0</v>
      </c>
      <c r="F53" s="149">
        <f t="shared" si="22"/>
        <v>0</v>
      </c>
      <c r="G53" s="149">
        <f t="shared" si="22"/>
        <v>0</v>
      </c>
      <c r="H53" s="149">
        <f t="shared" si="22"/>
        <v>0</v>
      </c>
      <c r="I53" s="149">
        <f t="shared" si="22"/>
        <v>0</v>
      </c>
      <c r="K53" s="148" t="str">
        <f>A53</f>
        <v>TOTAL CHELTUIELI AFERENTE SPRIJINULUI INOVARII PENTRU IMM- FINANȚABILE PRIN AJUTOR DE MINIMIS</v>
      </c>
      <c r="L53" s="157">
        <f>SUM(L45:L52)</f>
        <v>0</v>
      </c>
      <c r="M53" s="157">
        <f t="shared" ref="M53:Q53" si="23">SUM(M45:M52)</f>
        <v>0</v>
      </c>
      <c r="N53" s="157">
        <f t="shared" si="23"/>
        <v>0</v>
      </c>
      <c r="O53" s="157">
        <f t="shared" si="23"/>
        <v>0</v>
      </c>
      <c r="P53" s="157">
        <f t="shared" si="23"/>
        <v>0</v>
      </c>
      <c r="Q53" s="157">
        <f t="shared" si="23"/>
        <v>0</v>
      </c>
      <c r="R53" s="150" t="str">
        <f t="shared" si="15"/>
        <v>OK</v>
      </c>
    </row>
    <row r="54" spans="1:18" s="140" customFormat="1" ht="13.2" customHeight="1" x14ac:dyDescent="0.3">
      <c r="A54" s="396" t="s">
        <v>643</v>
      </c>
      <c r="B54" s="396"/>
      <c r="C54" s="396"/>
      <c r="D54" s="396"/>
      <c r="E54" s="396"/>
      <c r="F54" s="396"/>
      <c r="G54" s="396"/>
      <c r="H54" s="396"/>
      <c r="I54" s="396"/>
      <c r="K54" s="394" t="str">
        <f>A54</f>
        <v xml:space="preserve">                     ALTE CHELTUIELI PENTRU  SERVICII, TAXE SI COMISIOANE -ACTIVITĂȚI CONEXE ACTIVITĂȚII DE BAZĂ   - AJUTOR DE MINIMIS</v>
      </c>
      <c r="L54" s="394"/>
      <c r="M54" s="394"/>
      <c r="N54" s="394"/>
      <c r="O54" s="394"/>
      <c r="P54" s="394"/>
      <c r="Q54" s="394"/>
      <c r="R54" s="394"/>
    </row>
    <row r="55" spans="1:18" s="131" customFormat="1" ht="30" customHeight="1" x14ac:dyDescent="0.3">
      <c r="A55" s="135" t="s">
        <v>73</v>
      </c>
      <c r="B55" s="158" t="s">
        <v>312</v>
      </c>
      <c r="C55" s="154">
        <f>SUM(C56:C58)</f>
        <v>0</v>
      </c>
      <c r="D55" s="154">
        <f t="shared" ref="D55:I55" si="24">SUM(D56:D58)</f>
        <v>0</v>
      </c>
      <c r="E55" s="156">
        <f t="shared" si="24"/>
        <v>0</v>
      </c>
      <c r="F55" s="154">
        <f t="shared" si="24"/>
        <v>0</v>
      </c>
      <c r="G55" s="154">
        <f t="shared" si="24"/>
        <v>0</v>
      </c>
      <c r="H55" s="156">
        <f t="shared" si="24"/>
        <v>0</v>
      </c>
      <c r="I55" s="156">
        <f t="shared" si="24"/>
        <v>0</v>
      </c>
      <c r="J55" s="141"/>
      <c r="K55" s="142" t="str">
        <f t="shared" ref="K55" si="25">B55</f>
        <v>STUDII</v>
      </c>
      <c r="L55" s="154">
        <f t="shared" ref="L55:Q55" si="26">SUM(L56:L58)</f>
        <v>0</v>
      </c>
      <c r="M55" s="154">
        <f t="shared" si="26"/>
        <v>0</v>
      </c>
      <c r="N55" s="154">
        <f t="shared" si="26"/>
        <v>0</v>
      </c>
      <c r="O55" s="154">
        <f t="shared" si="26"/>
        <v>0</v>
      </c>
      <c r="P55" s="154">
        <f t="shared" si="26"/>
        <v>0</v>
      </c>
      <c r="Q55" s="154">
        <f t="shared" si="26"/>
        <v>0</v>
      </c>
      <c r="R55" s="144" t="str">
        <f>IF(Q55=I55,"OK","ERROR")</f>
        <v>OK</v>
      </c>
    </row>
    <row r="56" spans="1:18" s="131" customFormat="1" x14ac:dyDescent="0.3">
      <c r="A56" s="135" t="s">
        <v>73</v>
      </c>
      <c r="B56" s="135" t="s">
        <v>245</v>
      </c>
      <c r="C56" s="159">
        <f>'4A-Deviz Obiectiv CD'!F19+'4B-Deviz Obiectiv Productie'!F19</f>
        <v>0</v>
      </c>
      <c r="D56" s="159">
        <f>'4A-Deviz Obiectiv CD'!G19+'4B-Deviz Obiectiv Productie'!G19</f>
        <v>0</v>
      </c>
      <c r="E56" s="290">
        <f>'4A-Deviz Obiectiv CD'!H19+'4B-Deviz Obiectiv Productie'!H19</f>
        <v>0</v>
      </c>
      <c r="F56" s="159">
        <f>'4A-Deviz Obiectiv CD'!I19+'4B-Deviz Obiectiv Productie'!I19</f>
        <v>0</v>
      </c>
      <c r="G56" s="159">
        <f>'4A-Deviz Obiectiv CD'!J19+'4B-Deviz Obiectiv Productie'!J19</f>
        <v>0</v>
      </c>
      <c r="H56" s="290">
        <f>'4A-Deviz Obiectiv CD'!K19+'4B-Deviz Obiectiv Productie'!K19</f>
        <v>0</v>
      </c>
      <c r="I56" s="290">
        <f>'4A-Deviz Obiectiv CD'!L19+'4B-Deviz Obiectiv Productie'!L19</f>
        <v>0</v>
      </c>
      <c r="J56" s="141"/>
      <c r="K56" s="142" t="str">
        <f>B56</f>
        <v xml:space="preserve">3.1.1 Studii de teren </v>
      </c>
      <c r="L56" s="113"/>
      <c r="M56" s="113"/>
      <c r="N56" s="113"/>
      <c r="O56" s="113"/>
      <c r="P56" s="113"/>
      <c r="Q56" s="143">
        <f t="shared" ref="Q56:Q61" si="27">SUM(L56:P56)</f>
        <v>0</v>
      </c>
      <c r="R56" s="144" t="str">
        <f t="shared" ref="R56:R61" si="28">IF(Q56=I56,"OK","ERROR")</f>
        <v>OK</v>
      </c>
    </row>
    <row r="57" spans="1:18" s="131" customFormat="1" ht="22.8" x14ac:dyDescent="0.3">
      <c r="A57" s="135" t="s">
        <v>73</v>
      </c>
      <c r="B57" s="135" t="s">
        <v>246</v>
      </c>
      <c r="C57" s="159">
        <f>'4A-Deviz Obiectiv CD'!F20+'4B-Deviz Obiectiv Productie'!F20</f>
        <v>0</v>
      </c>
      <c r="D57" s="159">
        <f>'4A-Deviz Obiectiv CD'!G20+'4B-Deviz Obiectiv Productie'!G20</f>
        <v>0</v>
      </c>
      <c r="E57" s="290">
        <f>'4A-Deviz Obiectiv CD'!H20+'4B-Deviz Obiectiv Productie'!H20</f>
        <v>0</v>
      </c>
      <c r="F57" s="159">
        <f>'4A-Deviz Obiectiv CD'!I20+'4B-Deviz Obiectiv Productie'!I20</f>
        <v>0</v>
      </c>
      <c r="G57" s="159">
        <f>'4A-Deviz Obiectiv CD'!J20+'4B-Deviz Obiectiv Productie'!J20</f>
        <v>0</v>
      </c>
      <c r="H57" s="290">
        <f>'4A-Deviz Obiectiv CD'!K20+'4B-Deviz Obiectiv Productie'!K20</f>
        <v>0</v>
      </c>
      <c r="I57" s="290">
        <f>'4A-Deviz Obiectiv CD'!L20+'4B-Deviz Obiectiv Productie'!L20</f>
        <v>0</v>
      </c>
      <c r="J57" s="141"/>
      <c r="K57" s="142" t="str">
        <f t="shared" ref="K57:K82" si="29">B57</f>
        <v xml:space="preserve">3.1.2 Raport privind impactul asupra mediului </v>
      </c>
      <c r="L57" s="113"/>
      <c r="M57" s="113"/>
      <c r="N57" s="113"/>
      <c r="O57" s="113"/>
      <c r="P57" s="113"/>
      <c r="Q57" s="143">
        <f t="shared" si="27"/>
        <v>0</v>
      </c>
      <c r="R57" s="144" t="str">
        <f t="shared" si="28"/>
        <v>OK</v>
      </c>
    </row>
    <row r="58" spans="1:18" s="131" customFormat="1" x14ac:dyDescent="0.3">
      <c r="A58" s="135" t="s">
        <v>73</v>
      </c>
      <c r="B58" s="135" t="s">
        <v>247</v>
      </c>
      <c r="C58" s="159">
        <f>'4A-Deviz Obiectiv CD'!F21+'4B-Deviz Obiectiv Productie'!F21</f>
        <v>0</v>
      </c>
      <c r="D58" s="159">
        <f>'4A-Deviz Obiectiv CD'!G21+'4B-Deviz Obiectiv Productie'!G21</f>
        <v>0</v>
      </c>
      <c r="E58" s="290">
        <f>'4A-Deviz Obiectiv CD'!H21+'4B-Deviz Obiectiv Productie'!H21</f>
        <v>0</v>
      </c>
      <c r="F58" s="159">
        <f>'4A-Deviz Obiectiv CD'!I21+'4B-Deviz Obiectiv Productie'!I21</f>
        <v>0</v>
      </c>
      <c r="G58" s="159">
        <f>'4A-Deviz Obiectiv CD'!J21+'4B-Deviz Obiectiv Productie'!J21</f>
        <v>0</v>
      </c>
      <c r="H58" s="290">
        <f>'4A-Deviz Obiectiv CD'!K21+'4B-Deviz Obiectiv Productie'!K21</f>
        <v>0</v>
      </c>
      <c r="I58" s="290">
        <f>'4A-Deviz Obiectiv CD'!L21+'4B-Deviz Obiectiv Productie'!L21</f>
        <v>0</v>
      </c>
      <c r="J58" s="141"/>
      <c r="K58" s="142" t="str">
        <f t="shared" si="29"/>
        <v>3.1.3. Alte studii specifice</v>
      </c>
      <c r="L58" s="113"/>
      <c r="M58" s="113"/>
      <c r="N58" s="113"/>
      <c r="O58" s="113"/>
      <c r="P58" s="113"/>
      <c r="Q58" s="143">
        <f t="shared" si="27"/>
        <v>0</v>
      </c>
      <c r="R58" s="144" t="str">
        <f t="shared" si="28"/>
        <v>OK</v>
      </c>
    </row>
    <row r="59" spans="1:18" s="131" customFormat="1" ht="30" customHeight="1" x14ac:dyDescent="0.3">
      <c r="A59" s="135" t="s">
        <v>73</v>
      </c>
      <c r="B59" s="135" t="s">
        <v>248</v>
      </c>
      <c r="C59" s="159">
        <f>'4A-Deviz Obiectiv CD'!F22+'4B-Deviz Obiectiv Productie'!F22</f>
        <v>0</v>
      </c>
      <c r="D59" s="159">
        <f>'4A-Deviz Obiectiv CD'!G22+'4B-Deviz Obiectiv Productie'!G22</f>
        <v>0</v>
      </c>
      <c r="E59" s="290">
        <f>'4A-Deviz Obiectiv CD'!H22+'4B-Deviz Obiectiv Productie'!H22</f>
        <v>0</v>
      </c>
      <c r="F59" s="159">
        <f>'4A-Deviz Obiectiv CD'!I22+'4B-Deviz Obiectiv Productie'!I22</f>
        <v>0</v>
      </c>
      <c r="G59" s="159">
        <f>'4A-Deviz Obiectiv CD'!J22+'4B-Deviz Obiectiv Productie'!J22</f>
        <v>0</v>
      </c>
      <c r="H59" s="290">
        <f>'4A-Deviz Obiectiv CD'!K22+'4B-Deviz Obiectiv Productie'!K22</f>
        <v>0</v>
      </c>
      <c r="I59" s="290">
        <f>'4A-Deviz Obiectiv CD'!L22+'4B-Deviz Obiectiv Productie'!L22</f>
        <v>0</v>
      </c>
      <c r="J59" s="141"/>
      <c r="K59" s="142" t="str">
        <f t="shared" si="29"/>
        <v xml:space="preserve">3.2 Documentaţii-suport şi cheltuieli pentru obţinerea de avize, acorduri şi autorizații </v>
      </c>
      <c r="L59" s="113"/>
      <c r="M59" s="113"/>
      <c r="N59" s="113"/>
      <c r="O59" s="113"/>
      <c r="P59" s="113"/>
      <c r="Q59" s="143">
        <f t="shared" si="27"/>
        <v>0</v>
      </c>
      <c r="R59" s="144" t="str">
        <f t="shared" si="28"/>
        <v>OK</v>
      </c>
    </row>
    <row r="60" spans="1:18" s="131" customFormat="1" x14ac:dyDescent="0.3">
      <c r="A60" s="135" t="s">
        <v>73</v>
      </c>
      <c r="B60" s="135" t="s">
        <v>249</v>
      </c>
      <c r="C60" s="159">
        <f>'4A-Deviz Obiectiv CD'!F23+'4B-Deviz Obiectiv Productie'!F23</f>
        <v>0</v>
      </c>
      <c r="D60" s="159">
        <f>'4A-Deviz Obiectiv CD'!G23+'4B-Deviz Obiectiv Productie'!G23</f>
        <v>0</v>
      </c>
      <c r="E60" s="290">
        <f>'4A-Deviz Obiectiv CD'!H23+'4B-Deviz Obiectiv Productie'!H23</f>
        <v>0</v>
      </c>
      <c r="F60" s="159">
        <f>'4A-Deviz Obiectiv CD'!I23+'4B-Deviz Obiectiv Productie'!I23</f>
        <v>0</v>
      </c>
      <c r="G60" s="159">
        <f>'4A-Deviz Obiectiv CD'!J23+'4B-Deviz Obiectiv Productie'!J23</f>
        <v>0</v>
      </c>
      <c r="H60" s="290">
        <f>'4A-Deviz Obiectiv CD'!K23+'4B-Deviz Obiectiv Productie'!K23</f>
        <v>0</v>
      </c>
      <c r="I60" s="290">
        <f>'4A-Deviz Obiectiv CD'!L23+'4B-Deviz Obiectiv Productie'!L23</f>
        <v>0</v>
      </c>
      <c r="J60" s="141"/>
      <c r="K60" s="142" t="str">
        <f t="shared" si="29"/>
        <v xml:space="preserve">3.3 Expertizare tehnică </v>
      </c>
      <c r="L60" s="113"/>
      <c r="M60" s="113"/>
      <c r="N60" s="113"/>
      <c r="O60" s="113"/>
      <c r="P60" s="113"/>
      <c r="Q60" s="143">
        <f t="shared" si="27"/>
        <v>0</v>
      </c>
      <c r="R60" s="144" t="str">
        <f t="shared" si="28"/>
        <v>OK</v>
      </c>
    </row>
    <row r="61" spans="1:18" s="131" customFormat="1" ht="30" customHeight="1" x14ac:dyDescent="0.3">
      <c r="A61" s="135" t="s">
        <v>73</v>
      </c>
      <c r="B61" s="135" t="s">
        <v>250</v>
      </c>
      <c r="C61" s="159">
        <f>'4A-Deviz Obiectiv CD'!F24+'4B-Deviz Obiectiv Productie'!F24</f>
        <v>0</v>
      </c>
      <c r="D61" s="159">
        <f>'4A-Deviz Obiectiv CD'!G24+'4B-Deviz Obiectiv Productie'!G24</f>
        <v>0</v>
      </c>
      <c r="E61" s="290">
        <f>'4A-Deviz Obiectiv CD'!H24+'4B-Deviz Obiectiv Productie'!H24</f>
        <v>0</v>
      </c>
      <c r="F61" s="159">
        <f>'4A-Deviz Obiectiv CD'!I24+'4B-Deviz Obiectiv Productie'!I24</f>
        <v>0</v>
      </c>
      <c r="G61" s="159">
        <f>'4A-Deviz Obiectiv CD'!J24+'4B-Deviz Obiectiv Productie'!J24</f>
        <v>0</v>
      </c>
      <c r="H61" s="290">
        <f>'4A-Deviz Obiectiv CD'!K24+'4B-Deviz Obiectiv Productie'!K24</f>
        <v>0</v>
      </c>
      <c r="I61" s="290">
        <f>'4A-Deviz Obiectiv CD'!L24+'4B-Deviz Obiectiv Productie'!L24</f>
        <v>0</v>
      </c>
      <c r="J61" s="141"/>
      <c r="K61" s="142" t="str">
        <f t="shared" si="29"/>
        <v xml:space="preserve">3.4 Certificarea performanţei energetice şi auditul energetic al clădirilor </v>
      </c>
      <c r="L61" s="113"/>
      <c r="M61" s="113"/>
      <c r="N61" s="113"/>
      <c r="O61" s="113"/>
      <c r="P61" s="113"/>
      <c r="Q61" s="143">
        <f t="shared" si="27"/>
        <v>0</v>
      </c>
      <c r="R61" s="144" t="str">
        <f t="shared" si="28"/>
        <v>OK</v>
      </c>
    </row>
    <row r="62" spans="1:18" s="131" customFormat="1" x14ac:dyDescent="0.3">
      <c r="A62" s="158" t="s">
        <v>73</v>
      </c>
      <c r="B62" s="158" t="s">
        <v>313</v>
      </c>
      <c r="C62" s="154">
        <f>SUM(C63:C68)</f>
        <v>0</v>
      </c>
      <c r="D62" s="154">
        <f t="shared" ref="D62:I62" si="30">SUM(D63:D68)</f>
        <v>0</v>
      </c>
      <c r="E62" s="156">
        <f t="shared" si="30"/>
        <v>0</v>
      </c>
      <c r="F62" s="154">
        <f t="shared" si="30"/>
        <v>0</v>
      </c>
      <c r="G62" s="154">
        <f t="shared" si="30"/>
        <v>0</v>
      </c>
      <c r="H62" s="156">
        <f t="shared" si="30"/>
        <v>0</v>
      </c>
      <c r="I62" s="156">
        <f t="shared" si="30"/>
        <v>0</v>
      </c>
      <c r="J62" s="141"/>
      <c r="K62" s="142" t="str">
        <f t="shared" si="29"/>
        <v>PROIECTARE</v>
      </c>
      <c r="L62" s="154">
        <f t="shared" ref="L62:Q62" si="31">SUM(L63:L68)</f>
        <v>0</v>
      </c>
      <c r="M62" s="154">
        <f t="shared" si="31"/>
        <v>0</v>
      </c>
      <c r="N62" s="154">
        <f t="shared" si="31"/>
        <v>0</v>
      </c>
      <c r="O62" s="154">
        <f t="shared" si="31"/>
        <v>0</v>
      </c>
      <c r="P62" s="154">
        <f t="shared" si="31"/>
        <v>0</v>
      </c>
      <c r="Q62" s="154">
        <f t="shared" si="31"/>
        <v>0</v>
      </c>
      <c r="R62" s="144" t="str">
        <f>IF(Q62=I62,"OK","ERROR")</f>
        <v>OK</v>
      </c>
    </row>
    <row r="63" spans="1:18" s="131" customFormat="1" x14ac:dyDescent="0.3">
      <c r="A63" s="135" t="s">
        <v>73</v>
      </c>
      <c r="B63" s="135" t="s">
        <v>251</v>
      </c>
      <c r="C63" s="159">
        <f>'4A-Deviz Obiectiv CD'!F26+'4B-Deviz Obiectiv Productie'!F26</f>
        <v>0</v>
      </c>
      <c r="D63" s="159">
        <f>'4A-Deviz Obiectiv CD'!G26+'4B-Deviz Obiectiv Productie'!G26</f>
        <v>0</v>
      </c>
      <c r="E63" s="290">
        <f>'4A-Deviz Obiectiv CD'!H26+'4B-Deviz Obiectiv Productie'!H26</f>
        <v>0</v>
      </c>
      <c r="F63" s="159">
        <f>'4A-Deviz Obiectiv CD'!I26+'4B-Deviz Obiectiv Productie'!I26</f>
        <v>0</v>
      </c>
      <c r="G63" s="159">
        <f>'4A-Deviz Obiectiv CD'!J26+'4B-Deviz Obiectiv Productie'!J26</f>
        <v>0</v>
      </c>
      <c r="H63" s="290">
        <f>'4A-Deviz Obiectiv CD'!K26+'4B-Deviz Obiectiv Productie'!K26</f>
        <v>0</v>
      </c>
      <c r="I63" s="290">
        <f>'4A-Deviz Obiectiv CD'!L26+'4B-Deviz Obiectiv Productie'!L26</f>
        <v>0</v>
      </c>
      <c r="J63" s="141"/>
      <c r="K63" s="142" t="str">
        <f t="shared" si="29"/>
        <v xml:space="preserve">3.5.1 Tema proiectare </v>
      </c>
      <c r="L63" s="113"/>
      <c r="M63" s="113"/>
      <c r="N63" s="113"/>
      <c r="O63" s="113"/>
      <c r="P63" s="113"/>
      <c r="Q63" s="143">
        <f t="shared" ref="Q63:Q68" si="32">SUM(L63:P63)</f>
        <v>0</v>
      </c>
      <c r="R63" s="144" t="str">
        <f t="shared" ref="R63:R68" si="33">IF(Q63=I63,"OK","ERROR")</f>
        <v>OK</v>
      </c>
    </row>
    <row r="64" spans="1:18" s="131" customFormat="1" x14ac:dyDescent="0.3">
      <c r="A64" s="135" t="s">
        <v>73</v>
      </c>
      <c r="B64" s="135" t="s">
        <v>252</v>
      </c>
      <c r="C64" s="159">
        <f>'4A-Deviz Obiectiv CD'!F27+'4B-Deviz Obiectiv Productie'!F27</f>
        <v>0</v>
      </c>
      <c r="D64" s="159">
        <f>'4A-Deviz Obiectiv CD'!G27+'4B-Deviz Obiectiv Productie'!G27</f>
        <v>0</v>
      </c>
      <c r="E64" s="290">
        <f>'4A-Deviz Obiectiv CD'!H27+'4B-Deviz Obiectiv Productie'!H27</f>
        <v>0</v>
      </c>
      <c r="F64" s="159">
        <f>'4A-Deviz Obiectiv CD'!I27+'4B-Deviz Obiectiv Productie'!I27</f>
        <v>0</v>
      </c>
      <c r="G64" s="159">
        <f>'4A-Deviz Obiectiv CD'!J27+'4B-Deviz Obiectiv Productie'!J27</f>
        <v>0</v>
      </c>
      <c r="H64" s="290">
        <f>'4A-Deviz Obiectiv CD'!K27+'4B-Deviz Obiectiv Productie'!K27</f>
        <v>0</v>
      </c>
      <c r="I64" s="290">
        <f>'4A-Deviz Obiectiv CD'!L27+'4B-Deviz Obiectiv Productie'!L27</f>
        <v>0</v>
      </c>
      <c r="J64" s="141"/>
      <c r="K64" s="142" t="str">
        <f t="shared" si="29"/>
        <v xml:space="preserve">3.5.2 Studiu de prefezabilitate </v>
      </c>
      <c r="L64" s="113"/>
      <c r="M64" s="113"/>
      <c r="N64" s="113"/>
      <c r="O64" s="113"/>
      <c r="P64" s="113"/>
      <c r="Q64" s="143">
        <f t="shared" si="32"/>
        <v>0</v>
      </c>
      <c r="R64" s="144" t="str">
        <f t="shared" si="33"/>
        <v>OK</v>
      </c>
    </row>
    <row r="65" spans="1:18" s="131" customFormat="1" ht="30" customHeight="1" x14ac:dyDescent="0.3">
      <c r="A65" s="135" t="s">
        <v>73</v>
      </c>
      <c r="B65" s="135" t="s">
        <v>253</v>
      </c>
      <c r="C65" s="159">
        <f>'4A-Deviz Obiectiv CD'!F28+'4B-Deviz Obiectiv Productie'!F28</f>
        <v>0</v>
      </c>
      <c r="D65" s="159">
        <f>'4A-Deviz Obiectiv CD'!G28+'4B-Deviz Obiectiv Productie'!G28</f>
        <v>0</v>
      </c>
      <c r="E65" s="290">
        <f>'4A-Deviz Obiectiv CD'!H28+'4B-Deviz Obiectiv Productie'!H28</f>
        <v>0</v>
      </c>
      <c r="F65" s="159">
        <f>'4A-Deviz Obiectiv CD'!I28+'4B-Deviz Obiectiv Productie'!I28</f>
        <v>0</v>
      </c>
      <c r="G65" s="159">
        <f>'4A-Deviz Obiectiv CD'!J28+'4B-Deviz Obiectiv Productie'!J28</f>
        <v>0</v>
      </c>
      <c r="H65" s="290">
        <f>'4A-Deviz Obiectiv CD'!K28+'4B-Deviz Obiectiv Productie'!K28</f>
        <v>0</v>
      </c>
      <c r="I65" s="290">
        <f>'4A-Deviz Obiectiv CD'!L28+'4B-Deviz Obiectiv Productie'!L28</f>
        <v>0</v>
      </c>
      <c r="J65" s="141"/>
      <c r="K65" s="142" t="str">
        <f t="shared" si="29"/>
        <v xml:space="preserve">3.5.3. Studiu de fezabilitate/documentaţie de avizare a lucrărilor de intervenţii şi deviz general </v>
      </c>
      <c r="L65" s="113"/>
      <c r="M65" s="113"/>
      <c r="N65" s="113"/>
      <c r="O65" s="113"/>
      <c r="P65" s="113"/>
      <c r="Q65" s="143">
        <f t="shared" si="32"/>
        <v>0</v>
      </c>
      <c r="R65" s="144" t="str">
        <f t="shared" si="33"/>
        <v>OK</v>
      </c>
    </row>
    <row r="66" spans="1:18" s="131" customFormat="1" ht="30" customHeight="1" x14ac:dyDescent="0.3">
      <c r="A66" s="135" t="s">
        <v>73</v>
      </c>
      <c r="B66" s="135" t="s">
        <v>254</v>
      </c>
      <c r="C66" s="159">
        <f>'4A-Deviz Obiectiv CD'!F29+'4B-Deviz Obiectiv Productie'!F29</f>
        <v>0</v>
      </c>
      <c r="D66" s="159">
        <f>'4A-Deviz Obiectiv CD'!G29+'4B-Deviz Obiectiv Productie'!G29</f>
        <v>0</v>
      </c>
      <c r="E66" s="290">
        <f>'4A-Deviz Obiectiv CD'!H29+'4B-Deviz Obiectiv Productie'!H29</f>
        <v>0</v>
      </c>
      <c r="F66" s="159">
        <f>'4A-Deviz Obiectiv CD'!I29+'4B-Deviz Obiectiv Productie'!I29</f>
        <v>0</v>
      </c>
      <c r="G66" s="159">
        <f>'4A-Deviz Obiectiv CD'!J29+'4B-Deviz Obiectiv Productie'!J29</f>
        <v>0</v>
      </c>
      <c r="H66" s="290">
        <f>'4A-Deviz Obiectiv CD'!K29+'4B-Deviz Obiectiv Productie'!K29</f>
        <v>0</v>
      </c>
      <c r="I66" s="290">
        <f>'4A-Deviz Obiectiv CD'!L29+'4B-Deviz Obiectiv Productie'!L29</f>
        <v>0</v>
      </c>
      <c r="J66" s="141"/>
      <c r="K66" s="142" t="str">
        <f t="shared" si="29"/>
        <v xml:space="preserve">3.5.4. Documentaţiile tehnice necesare în vederea obţinerii avizelor/acordurilor/autorizaţiilor </v>
      </c>
      <c r="L66" s="113"/>
      <c r="M66" s="113"/>
      <c r="N66" s="113"/>
      <c r="O66" s="113"/>
      <c r="P66" s="113"/>
      <c r="Q66" s="143">
        <f t="shared" si="32"/>
        <v>0</v>
      </c>
      <c r="R66" s="144" t="str">
        <f t="shared" si="33"/>
        <v>OK</v>
      </c>
    </row>
    <row r="67" spans="1:18" s="131" customFormat="1" ht="30" customHeight="1" x14ac:dyDescent="0.3">
      <c r="A67" s="135" t="s">
        <v>73</v>
      </c>
      <c r="B67" s="135" t="s">
        <v>255</v>
      </c>
      <c r="C67" s="159">
        <f>'4A-Deviz Obiectiv CD'!F30+'4B-Deviz Obiectiv Productie'!F30</f>
        <v>0</v>
      </c>
      <c r="D67" s="159">
        <f>'4A-Deviz Obiectiv CD'!G30+'4B-Deviz Obiectiv Productie'!G30</f>
        <v>0</v>
      </c>
      <c r="E67" s="290">
        <f>'4A-Deviz Obiectiv CD'!H30+'4B-Deviz Obiectiv Productie'!H30</f>
        <v>0</v>
      </c>
      <c r="F67" s="159">
        <f>'4A-Deviz Obiectiv CD'!I30+'4B-Deviz Obiectiv Productie'!I30</f>
        <v>0</v>
      </c>
      <c r="G67" s="159">
        <f>'4A-Deviz Obiectiv CD'!J30+'4B-Deviz Obiectiv Productie'!J30</f>
        <v>0</v>
      </c>
      <c r="H67" s="290">
        <f>'4A-Deviz Obiectiv CD'!K30+'4B-Deviz Obiectiv Productie'!K30</f>
        <v>0</v>
      </c>
      <c r="I67" s="290">
        <f>'4A-Deviz Obiectiv CD'!L30+'4B-Deviz Obiectiv Productie'!L30</f>
        <v>0</v>
      </c>
      <c r="J67" s="141"/>
      <c r="K67" s="142" t="str">
        <f t="shared" si="29"/>
        <v xml:space="preserve">3.5.5. Verificarea tehnică de calitate a proiectului tehnic şi a detaliilor de execuţie </v>
      </c>
      <c r="L67" s="113"/>
      <c r="M67" s="113"/>
      <c r="N67" s="113"/>
      <c r="O67" s="113"/>
      <c r="P67" s="113"/>
      <c r="Q67" s="143">
        <f t="shared" si="32"/>
        <v>0</v>
      </c>
      <c r="R67" s="144" t="str">
        <f t="shared" si="33"/>
        <v>OK</v>
      </c>
    </row>
    <row r="68" spans="1:18" s="131" customFormat="1" ht="22.8" x14ac:dyDescent="0.3">
      <c r="A68" s="135" t="s">
        <v>73</v>
      </c>
      <c r="B68" s="135" t="s">
        <v>256</v>
      </c>
      <c r="C68" s="159">
        <f>'4A-Deviz Obiectiv CD'!F31+'4B-Deviz Obiectiv Productie'!F31</f>
        <v>0</v>
      </c>
      <c r="D68" s="159">
        <f>'4A-Deviz Obiectiv CD'!G31+'4B-Deviz Obiectiv Productie'!G31</f>
        <v>0</v>
      </c>
      <c r="E68" s="290">
        <f>'4A-Deviz Obiectiv CD'!H31+'4B-Deviz Obiectiv Productie'!H31</f>
        <v>0</v>
      </c>
      <c r="F68" s="159">
        <f>'4A-Deviz Obiectiv CD'!I31+'4B-Deviz Obiectiv Productie'!I31</f>
        <v>0</v>
      </c>
      <c r="G68" s="159">
        <f>'4A-Deviz Obiectiv CD'!J31+'4B-Deviz Obiectiv Productie'!J31</f>
        <v>0</v>
      </c>
      <c r="H68" s="290">
        <f>'4A-Deviz Obiectiv CD'!K31+'4B-Deviz Obiectiv Productie'!K31</f>
        <v>0</v>
      </c>
      <c r="I68" s="290">
        <f>'4A-Deviz Obiectiv CD'!L31+'4B-Deviz Obiectiv Productie'!L31</f>
        <v>0</v>
      </c>
      <c r="J68" s="141"/>
      <c r="K68" s="142" t="str">
        <f t="shared" si="29"/>
        <v xml:space="preserve">3.5.6. Proiect tehnic şi detalii de execuţie </v>
      </c>
      <c r="L68" s="113"/>
      <c r="M68" s="113"/>
      <c r="N68" s="113"/>
      <c r="O68" s="113"/>
      <c r="P68" s="113"/>
      <c r="Q68" s="143">
        <f t="shared" si="32"/>
        <v>0</v>
      </c>
      <c r="R68" s="144" t="str">
        <f t="shared" si="33"/>
        <v>OK</v>
      </c>
    </row>
    <row r="69" spans="1:18" s="131" customFormat="1" x14ac:dyDescent="0.3">
      <c r="A69" s="135" t="s">
        <v>73</v>
      </c>
      <c r="B69" s="158" t="s">
        <v>314</v>
      </c>
      <c r="C69" s="154">
        <f>SUM(C70:C71)</f>
        <v>0</v>
      </c>
      <c r="D69" s="154">
        <f t="shared" ref="D69:I69" si="34">SUM(D70:D71)</f>
        <v>0</v>
      </c>
      <c r="E69" s="156">
        <f t="shared" si="34"/>
        <v>0</v>
      </c>
      <c r="F69" s="154">
        <f t="shared" si="34"/>
        <v>0</v>
      </c>
      <c r="G69" s="154">
        <f t="shared" si="34"/>
        <v>0</v>
      </c>
      <c r="H69" s="156">
        <f t="shared" si="34"/>
        <v>0</v>
      </c>
      <c r="I69" s="156">
        <f t="shared" si="34"/>
        <v>0</v>
      </c>
      <c r="J69" s="141"/>
      <c r="K69" s="142" t="str">
        <f t="shared" si="29"/>
        <v>ASISTENTA TEHNICA</v>
      </c>
      <c r="L69" s="154">
        <f t="shared" ref="L69:Q69" si="35">SUM(L70:L71)</f>
        <v>0</v>
      </c>
      <c r="M69" s="154">
        <f t="shared" si="35"/>
        <v>0</v>
      </c>
      <c r="N69" s="154">
        <f t="shared" si="35"/>
        <v>0</v>
      </c>
      <c r="O69" s="154">
        <f t="shared" si="35"/>
        <v>0</v>
      </c>
      <c r="P69" s="154">
        <f t="shared" si="35"/>
        <v>0</v>
      </c>
      <c r="Q69" s="154">
        <f t="shared" si="35"/>
        <v>0</v>
      </c>
      <c r="R69" s="144" t="str">
        <f>IF(Q69=I69,"OK","ERROR")</f>
        <v>OK</v>
      </c>
    </row>
    <row r="70" spans="1:18" s="131" customFormat="1" ht="22.8" x14ac:dyDescent="0.3">
      <c r="A70" s="135" t="s">
        <v>73</v>
      </c>
      <c r="B70" s="135" t="s">
        <v>259</v>
      </c>
      <c r="C70" s="159">
        <f>'4A-Deviz Obiectiv CD'!F37+'4B-Deviz Obiectiv Productie'!F37</f>
        <v>0</v>
      </c>
      <c r="D70" s="159">
        <f>'4A-Deviz Obiectiv CD'!G37+'4B-Deviz Obiectiv Productie'!G37</f>
        <v>0</v>
      </c>
      <c r="E70" s="290">
        <f>'4A-Deviz Obiectiv CD'!H37+'4B-Deviz Obiectiv Productie'!H37</f>
        <v>0</v>
      </c>
      <c r="F70" s="159">
        <f>'4A-Deviz Obiectiv CD'!I37+'4B-Deviz Obiectiv Productie'!I37</f>
        <v>0</v>
      </c>
      <c r="G70" s="159">
        <f>'4A-Deviz Obiectiv CD'!J37+'4B-Deviz Obiectiv Productie'!J37</f>
        <v>0</v>
      </c>
      <c r="H70" s="290">
        <f>'4A-Deviz Obiectiv CD'!K37+'4B-Deviz Obiectiv Productie'!K37</f>
        <v>0</v>
      </c>
      <c r="I70" s="290">
        <f>'4A-Deviz Obiectiv CD'!L37+'4B-Deviz Obiectiv Productie'!L37</f>
        <v>0</v>
      </c>
      <c r="J70" s="141"/>
      <c r="K70" s="142" t="str">
        <f t="shared" si="29"/>
        <v xml:space="preserve">3.8.1. Asistenţă tehnică din partea proiectantului </v>
      </c>
      <c r="L70" s="113"/>
      <c r="M70" s="113"/>
      <c r="N70" s="113"/>
      <c r="O70" s="113"/>
      <c r="P70" s="113"/>
      <c r="Q70" s="143">
        <f t="shared" ref="Q70:Q71" si="36">SUM(L70:P70)</f>
        <v>0</v>
      </c>
      <c r="R70" s="144" t="str">
        <f t="shared" ref="R70:R71" si="37">IF(Q70=I70,"OK","ERROR")</f>
        <v>OK</v>
      </c>
    </row>
    <row r="71" spans="1:18" s="131" customFormat="1" ht="22.8" x14ac:dyDescent="0.3">
      <c r="A71" s="135" t="s">
        <v>73</v>
      </c>
      <c r="B71" s="135" t="s">
        <v>260</v>
      </c>
      <c r="C71" s="159">
        <f>'4A-Deviz Obiectiv CD'!F40+'4B-Deviz Obiectiv Productie'!F40</f>
        <v>0</v>
      </c>
      <c r="D71" s="159">
        <f>'4A-Deviz Obiectiv CD'!G40+'4B-Deviz Obiectiv Productie'!G40</f>
        <v>0</v>
      </c>
      <c r="E71" s="290">
        <f>'4A-Deviz Obiectiv CD'!H40+'4B-Deviz Obiectiv Productie'!H40</f>
        <v>0</v>
      </c>
      <c r="F71" s="159">
        <f>'4A-Deviz Obiectiv CD'!I40+'4B-Deviz Obiectiv Productie'!I40</f>
        <v>0</v>
      </c>
      <c r="G71" s="159">
        <f>'4A-Deviz Obiectiv CD'!J40+'4B-Deviz Obiectiv Productie'!J40</f>
        <v>0</v>
      </c>
      <c r="H71" s="290">
        <f>'4A-Deviz Obiectiv CD'!K40+'4B-Deviz Obiectiv Productie'!K40</f>
        <v>0</v>
      </c>
      <c r="I71" s="290">
        <f>'4A-Deviz Obiectiv CD'!L40+'4B-Deviz Obiectiv Productie'!L40</f>
        <v>0</v>
      </c>
      <c r="J71" s="141"/>
      <c r="K71" s="142" t="str">
        <f t="shared" si="29"/>
        <v xml:space="preserve">3.8.2. Dirigenţie de şantier/supervizare </v>
      </c>
      <c r="L71" s="113"/>
      <c r="M71" s="113"/>
      <c r="N71" s="113"/>
      <c r="O71" s="113"/>
      <c r="P71" s="113"/>
      <c r="Q71" s="143">
        <f t="shared" si="36"/>
        <v>0</v>
      </c>
      <c r="R71" s="144" t="str">
        <f t="shared" si="37"/>
        <v>OK</v>
      </c>
    </row>
    <row r="72" spans="1:18" s="131" customFormat="1" x14ac:dyDescent="0.3">
      <c r="A72" s="135" t="s">
        <v>72</v>
      </c>
      <c r="B72" s="135" t="s">
        <v>315</v>
      </c>
      <c r="C72" s="154">
        <f>C73+C74+C75</f>
        <v>0</v>
      </c>
      <c r="D72" s="154">
        <f t="shared" ref="D72:I72" si="38">D73+D74+D75</f>
        <v>0</v>
      </c>
      <c r="E72" s="156">
        <f t="shared" si="38"/>
        <v>0</v>
      </c>
      <c r="F72" s="154">
        <f t="shared" si="38"/>
        <v>0</v>
      </c>
      <c r="G72" s="154">
        <f t="shared" si="38"/>
        <v>0</v>
      </c>
      <c r="H72" s="156">
        <f t="shared" si="38"/>
        <v>0</v>
      </c>
      <c r="I72" s="156">
        <f t="shared" si="38"/>
        <v>0</v>
      </c>
      <c r="J72" s="141"/>
      <c r="K72" s="142" t="str">
        <f t="shared" si="29"/>
        <v>CONSULTANTA</v>
      </c>
      <c r="L72" s="154">
        <f t="shared" ref="L72:Q72" si="39">L73+L74+L75</f>
        <v>0</v>
      </c>
      <c r="M72" s="154">
        <f t="shared" si="39"/>
        <v>0</v>
      </c>
      <c r="N72" s="154">
        <f t="shared" si="39"/>
        <v>0</v>
      </c>
      <c r="O72" s="154">
        <f t="shared" si="39"/>
        <v>0</v>
      </c>
      <c r="P72" s="154">
        <f t="shared" si="39"/>
        <v>0</v>
      </c>
      <c r="Q72" s="154">
        <f t="shared" si="39"/>
        <v>0</v>
      </c>
      <c r="R72" s="144"/>
    </row>
    <row r="73" spans="1:18" s="131" customFormat="1" ht="22.8" x14ac:dyDescent="0.3">
      <c r="A73" s="135" t="s">
        <v>73</v>
      </c>
      <c r="B73" s="135" t="s">
        <v>257</v>
      </c>
      <c r="C73" s="159">
        <f>'4A-Deviz Obiectiv CD'!C34+'4B-Deviz Obiectiv Productie'!F34</f>
        <v>0</v>
      </c>
      <c r="D73" s="159">
        <f>'4A-Deviz Obiectiv CD'!D34+'4B-Deviz Obiectiv Productie'!G34</f>
        <v>0</v>
      </c>
      <c r="E73" s="290">
        <f>'4A-Deviz Obiectiv CD'!E34+'4B-Deviz Obiectiv Productie'!H34</f>
        <v>0</v>
      </c>
      <c r="F73" s="159">
        <f>'4A-Deviz Obiectiv CD'!F34+'4B-Deviz Obiectiv Productie'!I34</f>
        <v>0</v>
      </c>
      <c r="G73" s="159">
        <f>'4A-Deviz Obiectiv CD'!G34+'4B-Deviz Obiectiv Productie'!J34</f>
        <v>0</v>
      </c>
      <c r="H73" s="290">
        <f>'4A-Deviz Obiectiv CD'!H34+'4B-Deviz Obiectiv Productie'!K34</f>
        <v>0</v>
      </c>
      <c r="I73" s="290">
        <f>'4A-Deviz Obiectiv CD'!I34+'4B-Deviz Obiectiv Productie'!L34</f>
        <v>0</v>
      </c>
      <c r="J73" s="141"/>
      <c r="K73" s="142" t="str">
        <f t="shared" si="29"/>
        <v xml:space="preserve">3.7.1  Managementul de proiect pentru obiectivul de investiţii </v>
      </c>
      <c r="L73" s="113"/>
      <c r="M73" s="113"/>
      <c r="N73" s="113"/>
      <c r="O73" s="113"/>
      <c r="P73" s="113"/>
      <c r="Q73" s="143">
        <f t="shared" ref="Q73:Q76" si="40">SUM(L73:P73)</f>
        <v>0</v>
      </c>
      <c r="R73" s="144" t="str">
        <f t="shared" ref="R73:R76" si="41">IF(Q73=I73,"OK","ERROR")</f>
        <v>OK</v>
      </c>
    </row>
    <row r="74" spans="1:18" s="131" customFormat="1" ht="22.8" x14ac:dyDescent="0.3">
      <c r="A74" s="135" t="s">
        <v>73</v>
      </c>
      <c r="B74" s="135" t="s">
        <v>262</v>
      </c>
      <c r="C74" s="159">
        <f>'4A-Deviz Obiectiv CD'!F32+'4B-Deviz Obiectiv Productie'!F32</f>
        <v>0</v>
      </c>
      <c r="D74" s="159">
        <f>'4A-Deviz Obiectiv CD'!G32+'4B-Deviz Obiectiv Productie'!G32</f>
        <v>0</v>
      </c>
      <c r="E74" s="290">
        <f>'4A-Deviz Obiectiv CD'!H32+'4B-Deviz Obiectiv Productie'!H32</f>
        <v>0</v>
      </c>
      <c r="F74" s="159">
        <f>'4A-Deviz Obiectiv CD'!I32+'4B-Deviz Obiectiv Productie'!I32</f>
        <v>0</v>
      </c>
      <c r="G74" s="159">
        <f>'4A-Deviz Obiectiv CD'!J32+'4B-Deviz Obiectiv Productie'!J32</f>
        <v>0</v>
      </c>
      <c r="H74" s="290">
        <f>'4A-Deviz Obiectiv CD'!K32+'4B-Deviz Obiectiv Productie'!K32</f>
        <v>0</v>
      </c>
      <c r="I74" s="290">
        <f>'4A-Deviz Obiectiv CD'!L32+'4B-Deviz Obiectiv Productie'!L32</f>
        <v>0</v>
      </c>
      <c r="J74" s="141"/>
      <c r="K74" s="142" t="str">
        <f t="shared" si="29"/>
        <v xml:space="preserve">3.6. Organizarea procedurilor de achiziţie </v>
      </c>
      <c r="L74" s="113"/>
      <c r="M74" s="113"/>
      <c r="N74" s="113"/>
      <c r="O74" s="113"/>
      <c r="P74" s="113"/>
      <c r="Q74" s="143">
        <f t="shared" si="40"/>
        <v>0</v>
      </c>
      <c r="R74" s="144" t="str">
        <f t="shared" si="41"/>
        <v>OK</v>
      </c>
    </row>
    <row r="75" spans="1:18" s="131" customFormat="1" x14ac:dyDescent="0.3">
      <c r="A75" s="135" t="s">
        <v>73</v>
      </c>
      <c r="B75" s="135" t="s">
        <v>258</v>
      </c>
      <c r="C75" s="159">
        <f>'4A-Deviz Obiectiv CD'!F35+'4B-Deviz Obiectiv Productie'!F35</f>
        <v>0</v>
      </c>
      <c r="D75" s="159">
        <f>'4A-Deviz Obiectiv CD'!G35+'4B-Deviz Obiectiv Productie'!G35</f>
        <v>0</v>
      </c>
      <c r="E75" s="290">
        <f>'4A-Deviz Obiectiv CD'!H35+'4B-Deviz Obiectiv Productie'!H35</f>
        <v>0</v>
      </c>
      <c r="F75" s="159">
        <f>'4A-Deviz Obiectiv CD'!I35+'4B-Deviz Obiectiv Productie'!I35</f>
        <v>0</v>
      </c>
      <c r="G75" s="159">
        <f>'4A-Deviz Obiectiv CD'!J35+'4B-Deviz Obiectiv Productie'!J35</f>
        <v>0</v>
      </c>
      <c r="H75" s="290">
        <f>'4A-Deviz Obiectiv CD'!K35+'4B-Deviz Obiectiv Productie'!K35</f>
        <v>0</v>
      </c>
      <c r="I75" s="290">
        <f>'4A-Deviz Obiectiv CD'!L35+'4B-Deviz Obiectiv Productie'!L35</f>
        <v>0</v>
      </c>
      <c r="J75" s="141"/>
      <c r="K75" s="142" t="str">
        <f t="shared" si="29"/>
        <v xml:space="preserve">3.7.2. Auditul financiar </v>
      </c>
      <c r="L75" s="113"/>
      <c r="M75" s="113"/>
      <c r="N75" s="113"/>
      <c r="O75" s="113"/>
      <c r="P75" s="113"/>
      <c r="Q75" s="143">
        <f t="shared" si="40"/>
        <v>0</v>
      </c>
      <c r="R75" s="144" t="str">
        <f t="shared" si="41"/>
        <v>OK</v>
      </c>
    </row>
    <row r="76" spans="1:18" s="131" customFormat="1" ht="22.8" x14ac:dyDescent="0.3">
      <c r="A76" s="135" t="s">
        <v>73</v>
      </c>
      <c r="B76" s="135" t="s">
        <v>261</v>
      </c>
      <c r="C76" s="159">
        <f>'4A-Deviz Obiectiv CD'!F61+'4B-Deviz Obiectiv Productie'!F61</f>
        <v>0</v>
      </c>
      <c r="D76" s="159">
        <f>'4A-Deviz Obiectiv CD'!G61+'4B-Deviz Obiectiv Productie'!G61</f>
        <v>0</v>
      </c>
      <c r="E76" s="290">
        <f>'4A-Deviz Obiectiv CD'!H61+'4B-Deviz Obiectiv Productie'!H61</f>
        <v>0</v>
      </c>
      <c r="F76" s="159">
        <f>'4A-Deviz Obiectiv CD'!I61+'4B-Deviz Obiectiv Productie'!I61</f>
        <v>0</v>
      </c>
      <c r="G76" s="159">
        <f>'4A-Deviz Obiectiv CD'!J61+'4B-Deviz Obiectiv Productie'!J61</f>
        <v>0</v>
      </c>
      <c r="H76" s="290">
        <f>'4A-Deviz Obiectiv CD'!K61+'4B-Deviz Obiectiv Productie'!K61</f>
        <v>0</v>
      </c>
      <c r="I76" s="290">
        <f>'4A-Deviz Obiectiv CD'!L61+'4B-Deviz Obiectiv Productie'!L61</f>
        <v>0</v>
      </c>
      <c r="J76" s="160" t="str">
        <f>IF(C76&gt;'0-Instructiuni'!F25,"!!! Atentie prag","")</f>
        <v/>
      </c>
      <c r="K76" s="142" t="str">
        <f t="shared" si="29"/>
        <v>5.4 Cheltuieli pentru informare şi publicitate</v>
      </c>
      <c r="L76" s="113"/>
      <c r="M76" s="113"/>
      <c r="N76" s="113"/>
      <c r="O76" s="113"/>
      <c r="P76" s="113"/>
      <c r="Q76" s="143">
        <f t="shared" si="40"/>
        <v>0</v>
      </c>
      <c r="R76" s="144" t="str">
        <f t="shared" si="41"/>
        <v>OK</v>
      </c>
    </row>
    <row r="77" spans="1:18" s="131" customFormat="1" x14ac:dyDescent="0.3">
      <c r="A77" s="135" t="s">
        <v>76</v>
      </c>
      <c r="B77" s="135" t="s">
        <v>76</v>
      </c>
      <c r="C77" s="154">
        <f>SUM(C78:C82)</f>
        <v>0</v>
      </c>
      <c r="D77" s="154">
        <f t="shared" ref="D77:I77" si="42">SUM(D78:D82)</f>
        <v>0</v>
      </c>
      <c r="E77" s="156">
        <f t="shared" si="42"/>
        <v>0</v>
      </c>
      <c r="F77" s="154">
        <f t="shared" si="42"/>
        <v>0</v>
      </c>
      <c r="G77" s="154">
        <f t="shared" si="42"/>
        <v>0</v>
      </c>
      <c r="H77" s="156">
        <f t="shared" si="42"/>
        <v>0</v>
      </c>
      <c r="I77" s="156">
        <f t="shared" si="42"/>
        <v>0</v>
      </c>
      <c r="J77" s="141"/>
      <c r="K77" s="142" t="str">
        <f t="shared" si="29"/>
        <v>TAXE</v>
      </c>
      <c r="L77" s="154">
        <f t="shared" ref="L77:Q77" si="43">SUM(L78:L82)</f>
        <v>0</v>
      </c>
      <c r="M77" s="154">
        <f t="shared" si="43"/>
        <v>0</v>
      </c>
      <c r="N77" s="154">
        <f t="shared" si="43"/>
        <v>0</v>
      </c>
      <c r="O77" s="154">
        <f t="shared" si="43"/>
        <v>0</v>
      </c>
      <c r="P77" s="154">
        <f t="shared" si="43"/>
        <v>0</v>
      </c>
      <c r="Q77" s="154">
        <f t="shared" si="43"/>
        <v>0</v>
      </c>
      <c r="R77" s="144"/>
    </row>
    <row r="78" spans="1:18" s="131" customFormat="1" ht="34.200000000000003" x14ac:dyDescent="0.3">
      <c r="A78" s="135" t="s">
        <v>76</v>
      </c>
      <c r="B78" s="135" t="s">
        <v>304</v>
      </c>
      <c r="C78" s="159">
        <f>'4A-Deviz Obiectiv CD'!F55+'4B-Deviz Obiectiv Productie'!F55</f>
        <v>0</v>
      </c>
      <c r="D78" s="159">
        <f>'4A-Deviz Obiectiv CD'!G55+'4B-Deviz Obiectiv Productie'!G55</f>
        <v>0</v>
      </c>
      <c r="E78" s="290">
        <f>'4A-Deviz Obiectiv CD'!H55+'4B-Deviz Obiectiv Productie'!H55</f>
        <v>0</v>
      </c>
      <c r="F78" s="159">
        <f>'4A-Deviz Obiectiv CD'!I55+'4B-Deviz Obiectiv Productie'!I55</f>
        <v>0</v>
      </c>
      <c r="G78" s="159">
        <f>'4A-Deviz Obiectiv CD'!J55+'4B-Deviz Obiectiv Productie'!J55</f>
        <v>0</v>
      </c>
      <c r="H78" s="290">
        <f>'4A-Deviz Obiectiv CD'!K55+'4B-Deviz Obiectiv Productie'!K55</f>
        <v>0</v>
      </c>
      <c r="I78" s="290">
        <f>'4A-Deviz Obiectiv CD'!L55+'4B-Deviz Obiectiv Productie'!L55</f>
        <v>0</v>
      </c>
      <c r="J78" s="141"/>
      <c r="K78" s="142" t="str">
        <f t="shared" si="29"/>
        <v xml:space="preserve">5.2.1. Comisioanele şi dobânzile aferente creditului băncii finanţatoare </v>
      </c>
      <c r="L78" s="113"/>
      <c r="M78" s="113"/>
      <c r="N78" s="113"/>
      <c r="O78" s="113"/>
      <c r="P78" s="113"/>
      <c r="Q78" s="143">
        <f t="shared" ref="Q78:Q82" si="44">SUM(L78:P78)</f>
        <v>0</v>
      </c>
      <c r="R78" s="144" t="str">
        <f t="shared" ref="R78:R82" si="45">IF(Q78=I78,"OK","ERROR")</f>
        <v>OK</v>
      </c>
    </row>
    <row r="79" spans="1:18" s="131" customFormat="1" ht="30" customHeight="1" x14ac:dyDescent="0.3">
      <c r="A79" s="135" t="s">
        <v>76</v>
      </c>
      <c r="B79" s="135" t="s">
        <v>305</v>
      </c>
      <c r="C79" s="159">
        <f>'4A-Deviz Obiectiv CD'!F56+'4B-Deviz Obiectiv Productie'!F56</f>
        <v>0</v>
      </c>
      <c r="D79" s="159">
        <f>'4A-Deviz Obiectiv CD'!G56+'4B-Deviz Obiectiv Productie'!G56</f>
        <v>0</v>
      </c>
      <c r="E79" s="290">
        <f>'4A-Deviz Obiectiv CD'!H56+'4B-Deviz Obiectiv Productie'!H56</f>
        <v>0</v>
      </c>
      <c r="F79" s="159">
        <f>'4A-Deviz Obiectiv CD'!I56+'4B-Deviz Obiectiv Productie'!I56</f>
        <v>0</v>
      </c>
      <c r="G79" s="159">
        <f>'4A-Deviz Obiectiv CD'!J56+'4B-Deviz Obiectiv Productie'!J56</f>
        <v>0</v>
      </c>
      <c r="H79" s="290">
        <f>'4A-Deviz Obiectiv CD'!K56+'4B-Deviz Obiectiv Productie'!K56</f>
        <v>0</v>
      </c>
      <c r="I79" s="290">
        <f>'4A-Deviz Obiectiv CD'!L56+'4B-Deviz Obiectiv Productie'!L56</f>
        <v>0</v>
      </c>
      <c r="J79" s="141"/>
      <c r="K79" s="142" t="str">
        <f t="shared" si="29"/>
        <v xml:space="preserve">5.2.2 Cota aferentă ISC pentru controlul calităţii lucrărilor de construcţii </v>
      </c>
      <c r="L79" s="113"/>
      <c r="M79" s="113"/>
      <c r="N79" s="113"/>
      <c r="O79" s="113"/>
      <c r="P79" s="113"/>
      <c r="Q79" s="143">
        <f t="shared" si="44"/>
        <v>0</v>
      </c>
      <c r="R79" s="144" t="str">
        <f t="shared" si="45"/>
        <v>OK</v>
      </c>
    </row>
    <row r="80" spans="1:18" s="131" customFormat="1" ht="37.799999999999997" customHeight="1" x14ac:dyDescent="0.3">
      <c r="A80" s="135" t="s">
        <v>76</v>
      </c>
      <c r="B80" s="135" t="s">
        <v>306</v>
      </c>
      <c r="C80" s="159">
        <f>'4A-Deviz Obiectiv CD'!F57+'4B-Deviz Obiectiv Productie'!F57</f>
        <v>0</v>
      </c>
      <c r="D80" s="159">
        <f>'4A-Deviz Obiectiv CD'!G57+'4B-Deviz Obiectiv Productie'!G57</f>
        <v>0</v>
      </c>
      <c r="E80" s="290">
        <f>'4A-Deviz Obiectiv CD'!H57+'4B-Deviz Obiectiv Productie'!H57</f>
        <v>0</v>
      </c>
      <c r="F80" s="159">
        <f>'4A-Deviz Obiectiv CD'!I57+'4B-Deviz Obiectiv Productie'!I57</f>
        <v>0</v>
      </c>
      <c r="G80" s="159">
        <f>'4A-Deviz Obiectiv CD'!J57+'4B-Deviz Obiectiv Productie'!J57</f>
        <v>0</v>
      </c>
      <c r="H80" s="290">
        <f>'4A-Deviz Obiectiv CD'!K57+'4B-Deviz Obiectiv Productie'!K57</f>
        <v>0</v>
      </c>
      <c r="I80" s="290">
        <f>'4A-Deviz Obiectiv CD'!L57+'4B-Deviz Obiectiv Productie'!L57</f>
        <v>0</v>
      </c>
      <c r="J80" s="141"/>
      <c r="K80" s="142" t="str">
        <f t="shared" si="29"/>
        <v xml:space="preserve">5.2.3. Cota aferentă ISC pentru controlul statului în amenajarea teritoriului, urbanism şi pentru autorizarea lucrărilor de construcţii </v>
      </c>
      <c r="L80" s="113"/>
      <c r="M80" s="113"/>
      <c r="N80" s="113"/>
      <c r="O80" s="113"/>
      <c r="P80" s="113"/>
      <c r="Q80" s="143">
        <f t="shared" si="44"/>
        <v>0</v>
      </c>
      <c r="R80" s="144" t="str">
        <f t="shared" si="45"/>
        <v>OK</v>
      </c>
    </row>
    <row r="81" spans="1:18" s="131" customFormat="1" ht="22.8" x14ac:dyDescent="0.3">
      <c r="A81" s="135" t="s">
        <v>76</v>
      </c>
      <c r="B81" s="135" t="s">
        <v>307</v>
      </c>
      <c r="C81" s="159">
        <f>'4A-Deviz Obiectiv CD'!F58+'4B-Deviz Obiectiv Productie'!F58</f>
        <v>0</v>
      </c>
      <c r="D81" s="159">
        <f>'4A-Deviz Obiectiv CD'!G58+'4B-Deviz Obiectiv Productie'!G58</f>
        <v>0</v>
      </c>
      <c r="E81" s="290">
        <f>'4A-Deviz Obiectiv CD'!H58+'4B-Deviz Obiectiv Productie'!H58</f>
        <v>0</v>
      </c>
      <c r="F81" s="159">
        <f>'4A-Deviz Obiectiv CD'!I58+'4B-Deviz Obiectiv Productie'!I58</f>
        <v>0</v>
      </c>
      <c r="G81" s="159">
        <f>'4A-Deviz Obiectiv CD'!J58+'4B-Deviz Obiectiv Productie'!J58</f>
        <v>0</v>
      </c>
      <c r="H81" s="290">
        <f>'4A-Deviz Obiectiv CD'!K58+'4B-Deviz Obiectiv Productie'!K58</f>
        <v>0</v>
      </c>
      <c r="I81" s="290">
        <f>'4A-Deviz Obiectiv CD'!L58+'4B-Deviz Obiectiv Productie'!L58</f>
        <v>0</v>
      </c>
      <c r="J81" s="141"/>
      <c r="K81" s="142" t="str">
        <f t="shared" si="29"/>
        <v xml:space="preserve">5.2.4. Cota aferentă Casei Sociale a Constructorilor - CSC </v>
      </c>
      <c r="L81" s="113"/>
      <c r="M81" s="113"/>
      <c r="N81" s="113"/>
      <c r="O81" s="113"/>
      <c r="P81" s="113"/>
      <c r="Q81" s="143">
        <f t="shared" si="44"/>
        <v>0</v>
      </c>
      <c r="R81" s="144" t="str">
        <f t="shared" si="45"/>
        <v>OK</v>
      </c>
    </row>
    <row r="82" spans="1:18" s="131" customFormat="1" ht="31.2" customHeight="1" x14ac:dyDescent="0.3">
      <c r="A82" s="135" t="s">
        <v>76</v>
      </c>
      <c r="B82" s="135" t="s">
        <v>308</v>
      </c>
      <c r="C82" s="159">
        <f>'4A-Deviz Obiectiv CD'!F59+'4B-Deviz Obiectiv Productie'!F59</f>
        <v>0</v>
      </c>
      <c r="D82" s="159">
        <f>'4A-Deviz Obiectiv CD'!G59+'4B-Deviz Obiectiv Productie'!G59</f>
        <v>0</v>
      </c>
      <c r="E82" s="290">
        <f>'4A-Deviz Obiectiv CD'!H59+'4B-Deviz Obiectiv Productie'!H59</f>
        <v>0</v>
      </c>
      <c r="F82" s="159">
        <f>'4A-Deviz Obiectiv CD'!I59+'4B-Deviz Obiectiv Productie'!I59</f>
        <v>0</v>
      </c>
      <c r="G82" s="159">
        <f>'4A-Deviz Obiectiv CD'!J59+'4B-Deviz Obiectiv Productie'!J59</f>
        <v>0</v>
      </c>
      <c r="H82" s="290">
        <f>'4A-Deviz Obiectiv CD'!K59+'4B-Deviz Obiectiv Productie'!K59</f>
        <v>0</v>
      </c>
      <c r="I82" s="290">
        <f>'4A-Deviz Obiectiv CD'!L59+'4B-Deviz Obiectiv Productie'!L59</f>
        <v>0</v>
      </c>
      <c r="J82" s="141"/>
      <c r="K82" s="142" t="str">
        <f t="shared" si="29"/>
        <v>5.2.5. Taxe pentru acorduri, avize conforme şi autorizaţia de construire/desfiinţare</v>
      </c>
      <c r="L82" s="113"/>
      <c r="M82" s="113"/>
      <c r="N82" s="113"/>
      <c r="O82" s="113"/>
      <c r="P82" s="113"/>
      <c r="Q82" s="143">
        <f t="shared" si="44"/>
        <v>0</v>
      </c>
      <c r="R82" s="144" t="str">
        <f t="shared" si="45"/>
        <v>OK</v>
      </c>
    </row>
    <row r="83" spans="1:18" s="131" customFormat="1" ht="22.8" x14ac:dyDescent="0.25">
      <c r="A83" s="161" t="s">
        <v>73</v>
      </c>
      <c r="B83" s="135" t="s">
        <v>300</v>
      </c>
      <c r="C83" s="159">
        <f>'4B-Deviz Obiectiv Productie'!F78</f>
        <v>0</v>
      </c>
      <c r="D83" s="159">
        <f>'4B-Deviz Obiectiv Productie'!G78</f>
        <v>0</v>
      </c>
      <c r="E83" s="290">
        <f>'4B-Deviz Obiectiv Productie'!H78</f>
        <v>0</v>
      </c>
      <c r="F83" s="159">
        <f>'4B-Deviz Obiectiv Productie'!I78</f>
        <v>0</v>
      </c>
      <c r="G83" s="159">
        <f>'4B-Deviz Obiectiv Productie'!J78</f>
        <v>0</v>
      </c>
      <c r="H83" s="290">
        <f>'4B-Deviz Obiectiv Productie'!K78</f>
        <v>0</v>
      </c>
      <c r="I83" s="290">
        <f>'4B-Deviz Obiectiv Productie'!L78</f>
        <v>0</v>
      </c>
      <c r="J83" s="141"/>
      <c r="K83" s="154" t="str">
        <f>B83</f>
        <v>Cheltuieli cu activitati de cooperare</v>
      </c>
      <c r="L83" s="113"/>
      <c r="M83" s="113"/>
      <c r="N83" s="113"/>
      <c r="O83" s="113"/>
      <c r="P83" s="113"/>
      <c r="Q83" s="143">
        <f t="shared" ref="Q83" si="46">SUM(L83:P83)</f>
        <v>0</v>
      </c>
      <c r="R83" s="144" t="str">
        <f t="shared" ref="R83:R86" si="47">IF(Q83=I83,"OK","ERROR")</f>
        <v>OK</v>
      </c>
    </row>
    <row r="84" spans="1:18" s="151" customFormat="1" ht="34.200000000000003" x14ac:dyDescent="0.3">
      <c r="A84" s="395" t="s">
        <v>535</v>
      </c>
      <c r="B84" s="395"/>
      <c r="C84" s="149">
        <f>C56+C57+C58+C59+C60+C61+C62+C69+C72+C76+C77+C83</f>
        <v>0</v>
      </c>
      <c r="D84" s="149">
        <f t="shared" ref="D84:I84" si="48">D56+D57+D58+D59+D60+D61+D62+D69+D72+D76+D77+D83</f>
        <v>0</v>
      </c>
      <c r="E84" s="149">
        <f t="shared" si="48"/>
        <v>0</v>
      </c>
      <c r="F84" s="149">
        <f t="shared" si="48"/>
        <v>0</v>
      </c>
      <c r="G84" s="149">
        <f t="shared" si="48"/>
        <v>0</v>
      </c>
      <c r="H84" s="149">
        <f t="shared" si="48"/>
        <v>0</v>
      </c>
      <c r="I84" s="149">
        <f t="shared" si="48"/>
        <v>0</v>
      </c>
      <c r="K84" s="148" t="str">
        <f>A84</f>
        <v>SPRIJINULUI INOVARII ȘI COMERCIALIZARII PRODUSELOR/SERVICIILOR OBTINUTE                                                                                                                                                                                                                                                                                                                                                                                     AJUTOR DE MINIMIS</v>
      </c>
      <c r="L84" s="149">
        <f t="shared" ref="L84" si="49">L83+L77+L76+L75+L74+L73+L71+L70+L68+L67+L66+L65+L64+L63+L55</f>
        <v>0</v>
      </c>
      <c r="M84" s="149">
        <f t="shared" ref="M84" si="50">M83+M77+M76+M75+M74+M73+M71+M70+M68+M67+M66+M65+M64+M63+M55</f>
        <v>0</v>
      </c>
      <c r="N84" s="149">
        <f t="shared" ref="N84" si="51">N83+N77+N76+N75+N74+N73+N71+N70+N68+N67+N66+N65+N64+N63+N55</f>
        <v>0</v>
      </c>
      <c r="O84" s="149">
        <f t="shared" ref="O84" si="52">O83+O77+O76+O75+O74+O73+O71+O70+O68+O67+O66+O65+O64+O63+O55</f>
        <v>0</v>
      </c>
      <c r="P84" s="149">
        <f t="shared" ref="P84" si="53">P83+P77+P76+P75+P74+P73+P71+P70+P68+P67+P66+P65+P64+P63+P55</f>
        <v>0</v>
      </c>
      <c r="Q84" s="149">
        <f t="shared" ref="Q84" si="54">Q83+Q77+Q76+Q75+Q74+Q73+Q71+Q70+Q68+Q67+Q66+Q65+Q64+Q63+Q55</f>
        <v>0</v>
      </c>
      <c r="R84" s="150" t="str">
        <f t="shared" si="47"/>
        <v>OK</v>
      </c>
    </row>
    <row r="85" spans="1:18" s="151" customFormat="1" ht="28.2" customHeight="1" x14ac:dyDescent="0.3">
      <c r="A85" s="398" t="s">
        <v>470</v>
      </c>
      <c r="B85" s="398"/>
      <c r="C85" s="162">
        <f>C84+C53</f>
        <v>0</v>
      </c>
      <c r="D85" s="162">
        <f t="shared" ref="D85:I85" si="55">D84+D53</f>
        <v>0</v>
      </c>
      <c r="E85" s="162">
        <f t="shared" si="55"/>
        <v>0</v>
      </c>
      <c r="F85" s="162">
        <f t="shared" si="55"/>
        <v>0</v>
      </c>
      <c r="G85" s="162">
        <f t="shared" si="55"/>
        <v>0</v>
      </c>
      <c r="H85" s="162">
        <f t="shared" si="55"/>
        <v>0</v>
      </c>
      <c r="I85" s="162">
        <f t="shared" si="55"/>
        <v>0</v>
      </c>
      <c r="K85" s="148"/>
      <c r="L85" s="162">
        <f t="shared" ref="L85" si="56">L84+L53</f>
        <v>0</v>
      </c>
      <c r="M85" s="162">
        <f t="shared" ref="M85" si="57">M84+M53</f>
        <v>0</v>
      </c>
      <c r="N85" s="162">
        <f t="shared" ref="N85" si="58">N84+N53</f>
        <v>0</v>
      </c>
      <c r="O85" s="162">
        <f t="shared" ref="O85" si="59">O84+O53</f>
        <v>0</v>
      </c>
      <c r="P85" s="162">
        <f t="shared" ref="P85" si="60">P84+P53</f>
        <v>0</v>
      </c>
      <c r="Q85" s="162">
        <f t="shared" ref="Q85" si="61">Q84+Q53</f>
        <v>0</v>
      </c>
      <c r="R85" s="150" t="str">
        <f t="shared" si="47"/>
        <v>OK</v>
      </c>
    </row>
    <row r="86" spans="1:18" s="151" customFormat="1" ht="32.25" customHeight="1" x14ac:dyDescent="0.3">
      <c r="A86" s="408" t="s">
        <v>316</v>
      </c>
      <c r="B86" s="408"/>
      <c r="C86" s="163">
        <f t="shared" ref="C86:I86" si="62">C24+C42+C85</f>
        <v>0</v>
      </c>
      <c r="D86" s="163">
        <f t="shared" si="62"/>
        <v>0</v>
      </c>
      <c r="E86" s="163">
        <f t="shared" si="62"/>
        <v>0</v>
      </c>
      <c r="F86" s="163">
        <f t="shared" si="62"/>
        <v>0</v>
      </c>
      <c r="G86" s="163">
        <f t="shared" si="62"/>
        <v>0</v>
      </c>
      <c r="H86" s="163">
        <f t="shared" si="62"/>
        <v>0</v>
      </c>
      <c r="I86" s="163">
        <f t="shared" si="62"/>
        <v>0</v>
      </c>
      <c r="J86" s="147"/>
      <c r="K86" s="156"/>
      <c r="L86" s="163">
        <f t="shared" ref="L86:Q86" si="63">L24+L42+L85</f>
        <v>0</v>
      </c>
      <c r="M86" s="163">
        <f t="shared" si="63"/>
        <v>0</v>
      </c>
      <c r="N86" s="163">
        <f t="shared" si="63"/>
        <v>0</v>
      </c>
      <c r="O86" s="163">
        <f t="shared" si="63"/>
        <v>0</v>
      </c>
      <c r="P86" s="163">
        <f t="shared" si="63"/>
        <v>0</v>
      </c>
      <c r="Q86" s="163">
        <f t="shared" si="63"/>
        <v>0</v>
      </c>
      <c r="R86" s="150" t="str">
        <f t="shared" si="47"/>
        <v>OK</v>
      </c>
    </row>
    <row r="87" spans="1:18" ht="12" thickBot="1" x14ac:dyDescent="0.35">
      <c r="C87" s="165"/>
      <c r="E87" s="326"/>
      <c r="H87" s="326"/>
      <c r="I87" s="326"/>
    </row>
    <row r="88" spans="1:18" x14ac:dyDescent="0.3">
      <c r="A88" s="167" t="s">
        <v>25</v>
      </c>
      <c r="B88" s="168" t="s">
        <v>342</v>
      </c>
      <c r="C88" s="169" t="s">
        <v>26</v>
      </c>
      <c r="D88" s="141"/>
      <c r="E88" s="147"/>
      <c r="F88" s="141"/>
      <c r="G88" s="141"/>
      <c r="H88" s="147"/>
      <c r="I88" s="147"/>
      <c r="J88" s="141"/>
      <c r="K88" s="141"/>
      <c r="L88" s="170" t="s">
        <v>44</v>
      </c>
      <c r="M88" s="170" t="s">
        <v>45</v>
      </c>
      <c r="N88" s="170" t="s">
        <v>46</v>
      </c>
      <c r="O88" s="170" t="s">
        <v>47</v>
      </c>
      <c r="P88" s="170" t="s">
        <v>83</v>
      </c>
      <c r="Q88" s="170" t="s">
        <v>14</v>
      </c>
    </row>
    <row r="89" spans="1:18" ht="22.8" x14ac:dyDescent="0.3">
      <c r="A89" s="171" t="s">
        <v>27</v>
      </c>
      <c r="B89" s="172" t="s">
        <v>28</v>
      </c>
      <c r="C89" s="173">
        <f>I86</f>
        <v>0</v>
      </c>
      <c r="F89" s="165"/>
      <c r="L89" s="114" t="str">
        <f>IFERROR(#REF!/#REF!,"")</f>
        <v/>
      </c>
      <c r="M89" s="114" t="str">
        <f>IFERROR(#REF!/#REF!,"")</f>
        <v/>
      </c>
      <c r="N89" s="114" t="str">
        <f>IFERROR(#REF!/#REF!,"")</f>
        <v/>
      </c>
      <c r="O89" s="114" t="str">
        <f>IFERROR(#REF!/#REF!,"")</f>
        <v/>
      </c>
      <c r="P89" s="114" t="str">
        <f>IFERROR(#REF!/#REF!,"")</f>
        <v/>
      </c>
      <c r="Q89" s="114">
        <f>SUM(L89:P89)</f>
        <v>0</v>
      </c>
    </row>
    <row r="90" spans="1:18" ht="22.8" x14ac:dyDescent="0.3">
      <c r="A90" s="171" t="s">
        <v>29</v>
      </c>
      <c r="B90" s="172" t="s">
        <v>30</v>
      </c>
      <c r="C90" s="173">
        <f>H86</f>
        <v>0</v>
      </c>
    </row>
    <row r="91" spans="1:18" ht="22.8" x14ac:dyDescent="0.3">
      <c r="A91" s="171" t="s">
        <v>31</v>
      </c>
      <c r="B91" s="172" t="s">
        <v>317</v>
      </c>
      <c r="C91" s="173">
        <f>E86</f>
        <v>0</v>
      </c>
    </row>
    <row r="92" spans="1:18" ht="30" customHeight="1" x14ac:dyDescent="0.3">
      <c r="A92" s="174" t="s">
        <v>32</v>
      </c>
      <c r="B92" s="172" t="s">
        <v>38</v>
      </c>
      <c r="C92" s="175">
        <f>C111+H114+H106</f>
        <v>0</v>
      </c>
      <c r="D92" s="115" t="str">
        <f>IF(C92/'0-Instructiuni'!H5&gt;3500000,"!!! Atentie depașire prag  Valoarea maximă eligibilă ","")</f>
        <v/>
      </c>
    </row>
    <row r="93" spans="1:18" ht="45.6" customHeight="1" x14ac:dyDescent="0.3">
      <c r="A93" s="171" t="s">
        <v>37</v>
      </c>
      <c r="B93" s="172" t="s">
        <v>33</v>
      </c>
      <c r="C93" s="173">
        <f>C94+C95</f>
        <v>0</v>
      </c>
    </row>
    <row r="94" spans="1:18" ht="30" customHeight="1" x14ac:dyDescent="0.3">
      <c r="A94" s="171" t="s">
        <v>40</v>
      </c>
      <c r="B94" s="172" t="s">
        <v>318</v>
      </c>
      <c r="C94" s="176">
        <f>H102+H112+C105</f>
        <v>0</v>
      </c>
    </row>
    <row r="95" spans="1:18" ht="49.2" customHeight="1" thickBot="1" x14ac:dyDescent="0.35">
      <c r="A95" s="177" t="s">
        <v>41</v>
      </c>
      <c r="B95" s="178" t="s">
        <v>36</v>
      </c>
      <c r="C95" s="179">
        <f>H113+H105+C110</f>
        <v>0</v>
      </c>
    </row>
    <row r="96" spans="1:18" ht="13.8" customHeight="1" thickBot="1" x14ac:dyDescent="0.35"/>
    <row r="97" spans="1:10" ht="34.200000000000003" x14ac:dyDescent="0.3">
      <c r="A97" s="288" t="s">
        <v>25</v>
      </c>
      <c r="B97" s="286" t="s">
        <v>319</v>
      </c>
      <c r="C97" s="289" t="s">
        <v>26</v>
      </c>
      <c r="F97" s="285" t="s">
        <v>25</v>
      </c>
      <c r="G97" s="286" t="s">
        <v>472</v>
      </c>
      <c r="H97" s="287" t="s">
        <v>26</v>
      </c>
    </row>
    <row r="98" spans="1:10" ht="34.200000000000003" x14ac:dyDescent="0.3">
      <c r="A98" s="171" t="s">
        <v>27</v>
      </c>
      <c r="B98" s="172" t="s">
        <v>320</v>
      </c>
      <c r="C98" s="173">
        <f>I24</f>
        <v>0</v>
      </c>
      <c r="F98" s="171" t="s">
        <v>27</v>
      </c>
      <c r="G98" s="172" t="s">
        <v>473</v>
      </c>
      <c r="H98" s="329">
        <f>I42</f>
        <v>0</v>
      </c>
    </row>
    <row r="99" spans="1:10" ht="22.8" x14ac:dyDescent="0.3">
      <c r="A99" s="171" t="s">
        <v>29</v>
      </c>
      <c r="B99" s="172" t="s">
        <v>30</v>
      </c>
      <c r="C99" s="173">
        <f>H24</f>
        <v>0</v>
      </c>
      <c r="F99" s="171" t="s">
        <v>29</v>
      </c>
      <c r="G99" s="172" t="s">
        <v>30</v>
      </c>
      <c r="H99" s="329">
        <f>H42</f>
        <v>0</v>
      </c>
    </row>
    <row r="100" spans="1:10" ht="22.8" x14ac:dyDescent="0.3">
      <c r="A100" s="171" t="s">
        <v>31</v>
      </c>
      <c r="B100" s="172" t="s">
        <v>321</v>
      </c>
      <c r="C100" s="173">
        <f>E24</f>
        <v>0</v>
      </c>
      <c r="F100" s="171" t="s">
        <v>31</v>
      </c>
      <c r="G100" s="172" t="s">
        <v>39</v>
      </c>
      <c r="H100" s="329">
        <f>E42</f>
        <v>0</v>
      </c>
    </row>
    <row r="101" spans="1:10" ht="22.8" x14ac:dyDescent="0.3">
      <c r="A101" s="171" t="s">
        <v>322</v>
      </c>
      <c r="B101" s="172" t="s">
        <v>468</v>
      </c>
      <c r="C101" s="176">
        <f>SUM(C102:C104)</f>
        <v>0</v>
      </c>
      <c r="F101" s="171" t="s">
        <v>32</v>
      </c>
      <c r="G101" s="172" t="s">
        <v>33</v>
      </c>
      <c r="H101" s="329">
        <f>SUM(H102:H105)</f>
        <v>0</v>
      </c>
    </row>
    <row r="102" spans="1:10" ht="28.2" customHeight="1" x14ac:dyDescent="0.3">
      <c r="A102" s="171" t="s">
        <v>323</v>
      </c>
      <c r="B102" s="172" t="s">
        <v>324</v>
      </c>
      <c r="C102" s="180">
        <f>E6+E7+E8+E9+E10+E11+E12+E13</f>
        <v>0</v>
      </c>
      <c r="F102" s="171" t="s">
        <v>34</v>
      </c>
      <c r="G102" s="172" t="s">
        <v>318</v>
      </c>
      <c r="H102" s="330">
        <f>H103+H104</f>
        <v>0</v>
      </c>
    </row>
    <row r="103" spans="1:10" ht="40.200000000000003" customHeight="1" x14ac:dyDescent="0.3">
      <c r="A103" s="171" t="s">
        <v>325</v>
      </c>
      <c r="B103" s="172" t="s">
        <v>326</v>
      </c>
      <c r="C103" s="180">
        <f>E15+E16+E17+E18+E19+E20+E21+E22</f>
        <v>0</v>
      </c>
      <c r="F103" s="407" t="s">
        <v>475</v>
      </c>
      <c r="G103" s="407"/>
      <c r="H103" s="116"/>
      <c r="I103" s="331" t="str">
        <f>IF(H103=0,"",IF(H103&gt;=H100*VLOOKUP('0-Instructiuni'!K9,Foaie1!$D$16:$E$17,2,FALSE),"OK","ERROR"))</f>
        <v/>
      </c>
      <c r="J103" s="291"/>
    </row>
    <row r="104" spans="1:10" ht="48" customHeight="1" x14ac:dyDescent="0.3">
      <c r="A104" s="171" t="s">
        <v>327</v>
      </c>
      <c r="B104" s="172" t="s">
        <v>328</v>
      </c>
      <c r="C104" s="180">
        <f>E14+E23</f>
        <v>0</v>
      </c>
      <c r="F104" s="407" t="s">
        <v>474</v>
      </c>
      <c r="G104" s="407"/>
      <c r="H104" s="116"/>
      <c r="I104" s="331" t="str">
        <f>IF(H104=0,"",IF(H104&gt;=H100*VLOOKUP('0-Instructiuni'!K9,Foaie1!$F$16:$G$17,2,FALSE),"OK","ERROR"))</f>
        <v/>
      </c>
    </row>
    <row r="105" spans="1:10" ht="34.200000000000003" x14ac:dyDescent="0.3">
      <c r="A105" s="171" t="s">
        <v>32</v>
      </c>
      <c r="B105" s="172" t="s">
        <v>329</v>
      </c>
      <c r="C105" s="173">
        <f>C106</f>
        <v>0</v>
      </c>
      <c r="F105" s="171" t="s">
        <v>35</v>
      </c>
      <c r="G105" s="172" t="s">
        <v>36</v>
      </c>
      <c r="H105" s="329">
        <f>H99</f>
        <v>0</v>
      </c>
    </row>
    <row r="106" spans="1:10" ht="23.4" thickBot="1" x14ac:dyDescent="0.35">
      <c r="A106" s="171" t="s">
        <v>34</v>
      </c>
      <c r="B106" s="172" t="s">
        <v>880</v>
      </c>
      <c r="C106" s="176">
        <f>SUM(C107:C109)</f>
        <v>0</v>
      </c>
      <c r="F106" s="177" t="s">
        <v>37</v>
      </c>
      <c r="G106" s="178" t="s">
        <v>38</v>
      </c>
      <c r="H106" s="332">
        <f>H100-H102</f>
        <v>0</v>
      </c>
      <c r="I106" s="328"/>
    </row>
    <row r="107" spans="1:10" ht="26.4" customHeight="1" x14ac:dyDescent="0.3">
      <c r="A107" s="171" t="s">
        <v>330</v>
      </c>
      <c r="B107" s="172" t="s">
        <v>324</v>
      </c>
      <c r="C107" s="113"/>
      <c r="D107" s="181" t="str">
        <f>IF(C107=0,"",IF(C107&gt;=C102*VLOOKUP('0-Instructiuni'!K9,Foaie1!$D$3:$E$5,2,FALSE),"OK","ERROR"))</f>
        <v/>
      </c>
      <c r="F107" s="288" t="s">
        <v>25</v>
      </c>
      <c r="G107" s="286" t="s">
        <v>340</v>
      </c>
      <c r="H107" s="289" t="s">
        <v>26</v>
      </c>
    </row>
    <row r="108" spans="1:10" ht="32.4" customHeight="1" x14ac:dyDescent="0.3">
      <c r="A108" s="171" t="s">
        <v>331</v>
      </c>
      <c r="B108" s="172" t="s">
        <v>326</v>
      </c>
      <c r="C108" s="113"/>
      <c r="D108" s="181" t="str">
        <f>IF(C108=0,"",IF(C108&gt;=C103*VLOOKUP('0-Instructiuni'!K9,Foaie1!$F$3:$G$5,2,FALSE),"OK","ERROR"))</f>
        <v/>
      </c>
      <c r="F108" s="171" t="s">
        <v>27</v>
      </c>
      <c r="G108" s="172" t="s">
        <v>341</v>
      </c>
      <c r="H108" s="329">
        <f>I85</f>
        <v>0</v>
      </c>
    </row>
    <row r="109" spans="1:10" ht="34.200000000000003" x14ac:dyDescent="0.3">
      <c r="A109" s="171" t="s">
        <v>332</v>
      </c>
      <c r="B109" s="172" t="s">
        <v>328</v>
      </c>
      <c r="C109" s="113"/>
      <c r="D109" s="181" t="str">
        <f>IF(C109=0,"",IF(C109&gt;=C104*VLOOKUP('0-Instructiuni'!K9,Foaie1!$H$3:$I$5,2,FALSE),"OK","ERROR"))</f>
        <v/>
      </c>
      <c r="F109" s="171" t="s">
        <v>29</v>
      </c>
      <c r="G109" s="172" t="s">
        <v>30</v>
      </c>
      <c r="H109" s="329">
        <f>H85</f>
        <v>0</v>
      </c>
    </row>
    <row r="110" spans="1:10" ht="34.200000000000003" x14ac:dyDescent="0.3">
      <c r="A110" s="171" t="s">
        <v>471</v>
      </c>
      <c r="B110" s="172" t="s">
        <v>469</v>
      </c>
      <c r="C110" s="173">
        <f>C99</f>
        <v>0</v>
      </c>
      <c r="F110" s="171" t="s">
        <v>31</v>
      </c>
      <c r="G110" s="172" t="s">
        <v>39</v>
      </c>
      <c r="H110" s="329">
        <f>E85</f>
        <v>0</v>
      </c>
    </row>
    <row r="111" spans="1:10" ht="22.8" x14ac:dyDescent="0.3">
      <c r="A111" s="171" t="s">
        <v>37</v>
      </c>
      <c r="B111" s="172" t="s">
        <v>333</v>
      </c>
      <c r="C111" s="176">
        <f>SUM(C112:C114)</f>
        <v>0</v>
      </c>
      <c r="D111" s="115" t="str">
        <f>IF(C111/'0-Instructiuni'!H5&gt;3500000,"!!! Atentie depașire VALOARE MAXIMA ","")</f>
        <v/>
      </c>
      <c r="F111" s="171" t="s">
        <v>32</v>
      </c>
      <c r="G111" s="172" t="s">
        <v>33</v>
      </c>
      <c r="H111" s="329">
        <f>SUM(H112:H113)</f>
        <v>0</v>
      </c>
    </row>
    <row r="112" spans="1:10" ht="22.8" x14ac:dyDescent="0.3">
      <c r="A112" s="171" t="s">
        <v>334</v>
      </c>
      <c r="B112" s="172" t="s">
        <v>335</v>
      </c>
      <c r="C112" s="176">
        <f>C102-C107</f>
        <v>0</v>
      </c>
      <c r="D112" s="115"/>
      <c r="F112" s="171" t="s">
        <v>34</v>
      </c>
      <c r="G112" s="172" t="s">
        <v>318</v>
      </c>
      <c r="H112" s="116"/>
    </row>
    <row r="113" spans="1:9" ht="34.200000000000003" x14ac:dyDescent="0.3">
      <c r="A113" s="171" t="s">
        <v>336</v>
      </c>
      <c r="B113" s="172" t="s">
        <v>337</v>
      </c>
      <c r="C113" s="176">
        <f>C103-C108</f>
        <v>0</v>
      </c>
      <c r="F113" s="171" t="s">
        <v>35</v>
      </c>
      <c r="G113" s="172" t="s">
        <v>36</v>
      </c>
      <c r="H113" s="329">
        <f>H109</f>
        <v>0</v>
      </c>
      <c r="I113" s="331" t="str">
        <f>IF(H112=0,"",IF(H112&gt;=H107*VLOOKUP('0-Instructiuni'!#REF!,Foaie1!$D$3:$E$5,2,FALSE),"OK","ERROR"))</f>
        <v/>
      </c>
    </row>
    <row r="114" spans="1:9" ht="46.2" thickBot="1" x14ac:dyDescent="0.35">
      <c r="A114" s="177" t="s">
        <v>338</v>
      </c>
      <c r="B114" s="178" t="s">
        <v>339</v>
      </c>
      <c r="C114" s="182">
        <f>C104-C109</f>
        <v>0</v>
      </c>
      <c r="F114" s="177" t="s">
        <v>37</v>
      </c>
      <c r="G114" s="178" t="s">
        <v>38</v>
      </c>
      <c r="H114" s="332">
        <f>H110-H112</f>
        <v>0</v>
      </c>
      <c r="I114" s="333" t="str">
        <f>IF(H114&gt;200000*'0-Instructiuni'!H5,"!!! Atentie Valoarea finanțării nerambursabile depaseste 200.000 euro   ","")</f>
        <v/>
      </c>
    </row>
    <row r="115" spans="1:9" ht="27.6" customHeight="1" x14ac:dyDescent="0.25">
      <c r="A115" s="183"/>
      <c r="B115" s="183"/>
      <c r="C115" s="184"/>
      <c r="I115" s="328" t="str">
        <f>IF(H114/'0-Instructiuni'!H5&gt;200000,"!!! Atentie depașire prag  ajutor de minimis ","")</f>
        <v/>
      </c>
    </row>
    <row r="116" spans="1:9" ht="34.799999999999997" customHeight="1" x14ac:dyDescent="0.3"/>
    <row r="117" spans="1:9" ht="58.2" customHeight="1" x14ac:dyDescent="0.3"/>
    <row r="118" spans="1:9" ht="40.799999999999997" customHeight="1" x14ac:dyDescent="0.3"/>
    <row r="119" spans="1:9" ht="27" customHeight="1" x14ac:dyDescent="0.3"/>
    <row r="120" spans="1:9" ht="31.8" customHeight="1" x14ac:dyDescent="0.3"/>
    <row r="123" spans="1:9" ht="24.6" customHeight="1" x14ac:dyDescent="0.3"/>
    <row r="124" spans="1:9" ht="27" customHeight="1" x14ac:dyDescent="0.3"/>
    <row r="126" spans="1:9" ht="70.2" customHeight="1" x14ac:dyDescent="0.3"/>
    <row r="127" spans="1:9" x14ac:dyDescent="0.3">
      <c r="E127" s="328"/>
    </row>
    <row r="128" spans="1:9" ht="34.799999999999997" customHeight="1" x14ac:dyDescent="0.3"/>
    <row r="129" ht="41.4" customHeight="1" x14ac:dyDescent="0.3"/>
    <row r="141" ht="45" customHeight="1" x14ac:dyDescent="0.3"/>
  </sheetData>
  <sheetProtection algorithmName="SHA-512" hashValue="ufVAnrZt/rbxojb0S82UnT5PE4lRjtZi7Nslkdm+/MuPUGl8VOJjp5PPDY7k3gAkiUYMBo5FlkAG0jtO1COViQ==" saltValue="0m7cvbSqwya6QA8BtJmyLQ==" spinCount="100000" sheet="1" formatCells="0" formatColumns="0" formatRows="0" insertColumns="0" insertRows="0"/>
  <mergeCells count="26">
    <mergeCell ref="A84:B84"/>
    <mergeCell ref="F103:G103"/>
    <mergeCell ref="F104:G104"/>
    <mergeCell ref="A86:B86"/>
    <mergeCell ref="A85:B85"/>
    <mergeCell ref="B2:B3"/>
    <mergeCell ref="K2:K3"/>
    <mergeCell ref="A5:I5"/>
    <mergeCell ref="K5:R5"/>
    <mergeCell ref="L2:R3"/>
    <mergeCell ref="I2:I3"/>
    <mergeCell ref="C2:D2"/>
    <mergeCell ref="E2:E3"/>
    <mergeCell ref="A2:A3"/>
    <mergeCell ref="F2:G2"/>
    <mergeCell ref="H2:H3"/>
    <mergeCell ref="K44:R44"/>
    <mergeCell ref="A53:B53"/>
    <mergeCell ref="A54:I54"/>
    <mergeCell ref="K54:R54"/>
    <mergeCell ref="A24:B24"/>
    <mergeCell ref="A26:I26"/>
    <mergeCell ref="A42:B42"/>
    <mergeCell ref="K26:R26"/>
    <mergeCell ref="A25:I25"/>
    <mergeCell ref="A44:I44"/>
  </mergeCells>
  <phoneticPr fontId="3" type="noConversion"/>
  <conditionalFormatting sqref="R6:R24 R27:R42 R45:R53 R55:R86">
    <cfRule type="cellIs" dxfId="1" priority="1" operator="equal">
      <formula>"error"</formula>
    </cfRule>
  </conditionalFormatting>
  <pageMargins left="6.4960630000000005E-2" right="6.4960630000000005E-2" top="0.25" bottom="0.25" header="0" footer="0"/>
  <pageSetup scale="7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2:M122"/>
  <sheetViews>
    <sheetView workbookViewId="0">
      <selection sqref="A1:XFD1048576"/>
    </sheetView>
  </sheetViews>
  <sheetFormatPr defaultRowHeight="48.6" customHeight="1" x14ac:dyDescent="0.3"/>
  <cols>
    <col min="1" max="3" width="8.88671875" style="293"/>
    <col min="4" max="4" width="19.5546875" style="293" customWidth="1"/>
    <col min="5" max="6" width="12.44140625" style="293" customWidth="1"/>
    <col min="7" max="8" width="10.33203125" style="293" customWidth="1"/>
    <col min="9" max="9" width="13.44140625" style="293" customWidth="1"/>
    <col min="10" max="16384" width="8.88671875" style="293"/>
  </cols>
  <sheetData>
    <row r="2" spans="4:13" ht="48.6" customHeight="1" x14ac:dyDescent="0.3">
      <c r="E2" s="294" t="s">
        <v>92</v>
      </c>
      <c r="F2" s="294"/>
      <c r="G2" s="294" t="s">
        <v>93</v>
      </c>
      <c r="H2" s="294"/>
      <c r="I2" s="294" t="s">
        <v>94</v>
      </c>
    </row>
    <row r="3" spans="4:13" ht="48.6" customHeight="1" x14ac:dyDescent="0.3">
      <c r="D3" s="295" t="s">
        <v>67</v>
      </c>
      <c r="E3" s="296">
        <f>100%-E10</f>
        <v>0.35</v>
      </c>
      <c r="F3" s="295" t="s">
        <v>67</v>
      </c>
      <c r="G3" s="296">
        <f>100%-E11</f>
        <v>0.6</v>
      </c>
      <c r="H3" s="295" t="s">
        <v>67</v>
      </c>
      <c r="I3" s="296">
        <f>100%-E12</f>
        <v>0.5</v>
      </c>
      <c r="K3" s="297"/>
      <c r="M3" s="293" t="s">
        <v>63</v>
      </c>
    </row>
    <row r="4" spans="4:13" ht="48.6" customHeight="1" x14ac:dyDescent="0.3">
      <c r="D4" s="295" t="s">
        <v>42</v>
      </c>
      <c r="E4" s="296">
        <f>100%-G10</f>
        <v>0.25</v>
      </c>
      <c r="F4" s="295" t="s">
        <v>42</v>
      </c>
      <c r="G4" s="296">
        <f>100%-G11</f>
        <v>0.5</v>
      </c>
      <c r="H4" s="295" t="s">
        <v>42</v>
      </c>
      <c r="I4" s="296">
        <f>100%-G12</f>
        <v>0.4</v>
      </c>
      <c r="K4" s="297"/>
      <c r="M4" s="293" t="s">
        <v>64</v>
      </c>
    </row>
    <row r="5" spans="4:13" ht="48.6" customHeight="1" x14ac:dyDescent="0.3">
      <c r="D5" s="295" t="s">
        <v>43</v>
      </c>
      <c r="E5" s="296">
        <f>100%-I10</f>
        <v>0.19999999999999996</v>
      </c>
      <c r="F5" s="295" t="s">
        <v>43</v>
      </c>
      <c r="G5" s="296">
        <f>100%-I11</f>
        <v>0.4</v>
      </c>
      <c r="H5" s="295" t="s">
        <v>43</v>
      </c>
      <c r="I5" s="296">
        <f>100%-I12</f>
        <v>0.30000000000000004</v>
      </c>
      <c r="K5" s="298"/>
    </row>
    <row r="6" spans="4:13" ht="48.6" customHeight="1" x14ac:dyDescent="0.3">
      <c r="D6" s="295"/>
      <c r="E6" s="299"/>
      <c r="F6" s="299"/>
      <c r="K6" s="298"/>
      <c r="M6" s="293" t="s">
        <v>71</v>
      </c>
    </row>
    <row r="7" spans="4:13" ht="48.6" customHeight="1" x14ac:dyDescent="0.3">
      <c r="D7" s="295"/>
      <c r="E7" s="299"/>
      <c r="F7" s="299"/>
      <c r="K7" s="298"/>
      <c r="M7" s="293" t="s">
        <v>75</v>
      </c>
    </row>
    <row r="8" spans="4:13" ht="48.6" customHeight="1" x14ac:dyDescent="0.3">
      <c r="D8" s="295"/>
      <c r="E8" s="299"/>
      <c r="F8" s="299"/>
      <c r="K8" s="298"/>
      <c r="M8" s="293" t="s">
        <v>72</v>
      </c>
    </row>
    <row r="9" spans="4:13" ht="48.6" customHeight="1" x14ac:dyDescent="0.3">
      <c r="D9" s="295"/>
      <c r="E9" s="295" t="s">
        <v>67</v>
      </c>
      <c r="F9" s="295"/>
      <c r="G9" s="295" t="s">
        <v>42</v>
      </c>
      <c r="H9" s="295"/>
      <c r="I9" s="295" t="s">
        <v>43</v>
      </c>
      <c r="K9" s="298"/>
      <c r="M9" s="293" t="s">
        <v>73</v>
      </c>
    </row>
    <row r="10" spans="4:13" ht="48.6" customHeight="1" x14ac:dyDescent="0.3">
      <c r="D10" s="300" t="s">
        <v>92</v>
      </c>
      <c r="E10" s="296">
        <v>0.65</v>
      </c>
      <c r="F10" s="296"/>
      <c r="G10" s="296">
        <v>0.75</v>
      </c>
      <c r="H10" s="296"/>
      <c r="I10" s="296">
        <v>0.8</v>
      </c>
      <c r="K10" s="298"/>
      <c r="M10" s="293" t="s">
        <v>76</v>
      </c>
    </row>
    <row r="11" spans="4:13" ht="48.6" customHeight="1" x14ac:dyDescent="0.3">
      <c r="D11" s="300" t="s">
        <v>93</v>
      </c>
      <c r="E11" s="296">
        <v>0.4</v>
      </c>
      <c r="F11" s="296"/>
      <c r="G11" s="296">
        <v>0.5</v>
      </c>
      <c r="H11" s="296"/>
      <c r="I11" s="296">
        <v>0.6</v>
      </c>
      <c r="K11" s="298"/>
      <c r="M11" s="293" t="s">
        <v>74</v>
      </c>
    </row>
    <row r="12" spans="4:13" ht="48.6" customHeight="1" x14ac:dyDescent="0.3">
      <c r="D12" s="300" t="s">
        <v>94</v>
      </c>
      <c r="E12" s="296">
        <v>0.5</v>
      </c>
      <c r="F12" s="296"/>
      <c r="G12" s="296">
        <v>0.6</v>
      </c>
      <c r="H12" s="296"/>
      <c r="I12" s="296">
        <v>0.7</v>
      </c>
      <c r="K12" s="298"/>
    </row>
    <row r="13" spans="4:13" ht="48.6" customHeight="1" x14ac:dyDescent="0.3">
      <c r="E13" s="301"/>
      <c r="F13" s="301"/>
      <c r="K13" s="302"/>
    </row>
    <row r="14" spans="4:13" ht="48.6" customHeight="1" x14ac:dyDescent="0.3">
      <c r="E14" s="301"/>
      <c r="F14" s="301"/>
      <c r="K14" s="302"/>
    </row>
    <row r="15" spans="4:13" ht="48.6" customHeight="1" x14ac:dyDescent="0.3">
      <c r="E15" s="301"/>
      <c r="F15" s="301"/>
      <c r="K15" s="302"/>
    </row>
    <row r="16" spans="4:13" ht="48.6" customHeight="1" x14ac:dyDescent="0.3">
      <c r="D16" s="295" t="s">
        <v>42</v>
      </c>
      <c r="E16" s="301">
        <v>0.5</v>
      </c>
      <c r="F16" s="295" t="s">
        <v>42</v>
      </c>
      <c r="G16" s="301">
        <v>0.4</v>
      </c>
      <c r="K16" s="302"/>
    </row>
    <row r="17" spans="4:11" ht="48.6" customHeight="1" x14ac:dyDescent="0.3">
      <c r="D17" s="295" t="s">
        <v>43</v>
      </c>
      <c r="E17" s="301">
        <v>0.4</v>
      </c>
      <c r="F17" s="295" t="s">
        <v>43</v>
      </c>
      <c r="G17" s="301">
        <v>0.3</v>
      </c>
      <c r="K17" s="302"/>
    </row>
    <row r="18" spans="4:11" ht="48.6" customHeight="1" x14ac:dyDescent="0.3">
      <c r="E18" s="301"/>
      <c r="F18" s="301"/>
      <c r="K18" s="302"/>
    </row>
    <row r="19" spans="4:11" ht="48.6" customHeight="1" x14ac:dyDescent="0.3">
      <c r="E19" s="301"/>
      <c r="F19" s="301"/>
    </row>
    <row r="33" s="293" customFormat="1" ht="48.6" customHeight="1" x14ac:dyDescent="0.3"/>
    <row r="34" s="293" customFormat="1" ht="48.6" customHeight="1" x14ac:dyDescent="0.3"/>
    <row r="35" s="293" customFormat="1" ht="48.6" customHeight="1" x14ac:dyDescent="0.3"/>
    <row r="36" s="293" customFormat="1" ht="48.6" customHeight="1" x14ac:dyDescent="0.3"/>
    <row r="37" s="293" customFormat="1" ht="48.6" customHeight="1" x14ac:dyDescent="0.3"/>
    <row r="38" s="293" customFormat="1" ht="48.6" customHeight="1" x14ac:dyDescent="0.3"/>
    <row r="39" s="293" customFormat="1" ht="48.6" customHeight="1" x14ac:dyDescent="0.3"/>
    <row r="40" s="293" customFormat="1" ht="48.6" customHeight="1" x14ac:dyDescent="0.3"/>
    <row r="41" s="293" customFormat="1" ht="48.6" customHeight="1" x14ac:dyDescent="0.3"/>
    <row r="42" s="293" customFormat="1" ht="48.6" customHeight="1" x14ac:dyDescent="0.3"/>
    <row r="43" s="293" customFormat="1" ht="48.6" customHeight="1" x14ac:dyDescent="0.3"/>
    <row r="44" s="293" customFormat="1" ht="48.6" customHeight="1" x14ac:dyDescent="0.3"/>
    <row r="45" s="293" customFormat="1" ht="48.6" customHeight="1" x14ac:dyDescent="0.3"/>
    <row r="46" s="293" customFormat="1" ht="48.6" customHeight="1" x14ac:dyDescent="0.3"/>
    <row r="47" s="293" customFormat="1" ht="48.6" customHeight="1" x14ac:dyDescent="0.3"/>
    <row r="48" s="293" customFormat="1" ht="48.6" customHeight="1" x14ac:dyDescent="0.3"/>
    <row r="49" s="293" customFormat="1" ht="48.6" customHeight="1" x14ac:dyDescent="0.3"/>
    <row r="50" s="293" customFormat="1" ht="48.6" customHeight="1" x14ac:dyDescent="0.3"/>
    <row r="51" s="293" customFormat="1" ht="48.6" customHeight="1" x14ac:dyDescent="0.3"/>
    <row r="52" s="293" customFormat="1" ht="48.6" customHeight="1" x14ac:dyDescent="0.3"/>
    <row r="53" s="293" customFormat="1" ht="48.6" customHeight="1" x14ac:dyDescent="0.3"/>
    <row r="54" s="293" customFormat="1" ht="48.6" customHeight="1" x14ac:dyDescent="0.3"/>
    <row r="55" s="293" customFormat="1" ht="48.6" customHeight="1" x14ac:dyDescent="0.3"/>
    <row r="56" s="293" customFormat="1" ht="48.6" customHeight="1" x14ac:dyDescent="0.3"/>
    <row r="57" s="293" customFormat="1" ht="48.6" customHeight="1" x14ac:dyDescent="0.3"/>
    <row r="58" s="293" customFormat="1" ht="48.6" customHeight="1" x14ac:dyDescent="0.3"/>
    <row r="59" s="293" customFormat="1" ht="48.6" customHeight="1" x14ac:dyDescent="0.3"/>
    <row r="60" s="293" customFormat="1" ht="48.6" customHeight="1" x14ac:dyDescent="0.3"/>
    <row r="61" s="293" customFormat="1" ht="48.6" customHeight="1" x14ac:dyDescent="0.3"/>
    <row r="62" s="293" customFormat="1" ht="48.6" customHeight="1" x14ac:dyDescent="0.3"/>
    <row r="63" s="293" customFormat="1" ht="48.6" customHeight="1" x14ac:dyDescent="0.3"/>
    <row r="64" s="293" customFormat="1" ht="48.6" customHeight="1" x14ac:dyDescent="0.3"/>
    <row r="65" s="293" customFormat="1" ht="48.6" customHeight="1" x14ac:dyDescent="0.3"/>
    <row r="66" s="293" customFormat="1" ht="48.6" customHeight="1" x14ac:dyDescent="0.3"/>
    <row r="67" s="293" customFormat="1" ht="48.6" customHeight="1" x14ac:dyDescent="0.3"/>
    <row r="68" s="293" customFormat="1" ht="48.6" customHeight="1" x14ac:dyDescent="0.3"/>
    <row r="69" s="293" customFormat="1" ht="48.6" customHeight="1" x14ac:dyDescent="0.3"/>
    <row r="70" s="293" customFormat="1" ht="48.6" customHeight="1" x14ac:dyDescent="0.3"/>
    <row r="71" s="293" customFormat="1" ht="48.6" customHeight="1" x14ac:dyDescent="0.3"/>
    <row r="72" s="293" customFormat="1" ht="48.6" customHeight="1" x14ac:dyDescent="0.3"/>
    <row r="73" s="293" customFormat="1" ht="48.6" customHeight="1" x14ac:dyDescent="0.3"/>
    <row r="74" s="293" customFormat="1" ht="48.6" customHeight="1" x14ac:dyDescent="0.3"/>
    <row r="75" s="293" customFormat="1" ht="48.6" customHeight="1" x14ac:dyDescent="0.3"/>
    <row r="76" s="293" customFormat="1" ht="48.6" customHeight="1" x14ac:dyDescent="0.3"/>
    <row r="77" s="293" customFormat="1" ht="48.6" customHeight="1" x14ac:dyDescent="0.3"/>
    <row r="78" s="293" customFormat="1" ht="48.6" customHeight="1" x14ac:dyDescent="0.3"/>
    <row r="79" s="293" customFormat="1" ht="48.6" customHeight="1" x14ac:dyDescent="0.3"/>
    <row r="80" s="293" customFormat="1" ht="48.6" customHeight="1" x14ac:dyDescent="0.3"/>
    <row r="81" s="293" customFormat="1" ht="48.6" customHeight="1" x14ac:dyDescent="0.3"/>
    <row r="82" s="293" customFormat="1" ht="48.6" customHeight="1" x14ac:dyDescent="0.3"/>
    <row r="83" s="293" customFormat="1" ht="48.6" customHeight="1" x14ac:dyDescent="0.3"/>
    <row r="84" s="293" customFormat="1" ht="48.6" customHeight="1" x14ac:dyDescent="0.3"/>
    <row r="85" s="293" customFormat="1" ht="48.6" customHeight="1" x14ac:dyDescent="0.3"/>
    <row r="86" s="293" customFormat="1" ht="48.6" customHeight="1" x14ac:dyDescent="0.3"/>
    <row r="87" s="293" customFormat="1" ht="48.6" customHeight="1" x14ac:dyDescent="0.3"/>
    <row r="88" s="293" customFormat="1" ht="48.6" customHeight="1" x14ac:dyDescent="0.3"/>
    <row r="89" s="293" customFormat="1" ht="48.6" customHeight="1" x14ac:dyDescent="0.3"/>
    <row r="90" s="293" customFormat="1" ht="48.6" customHeight="1" x14ac:dyDescent="0.3"/>
    <row r="91" s="293" customFormat="1" ht="48.6" customHeight="1" x14ac:dyDescent="0.3"/>
    <row r="92" s="293" customFormat="1" ht="48.6" customHeight="1" x14ac:dyDescent="0.3"/>
    <row r="93" s="293" customFormat="1" ht="48.6" customHeight="1" x14ac:dyDescent="0.3"/>
    <row r="94" s="293" customFormat="1" ht="48.6" customHeight="1" x14ac:dyDescent="0.3"/>
    <row r="95" s="293" customFormat="1" ht="48.6" customHeight="1" x14ac:dyDescent="0.3"/>
    <row r="96" s="293" customFormat="1" ht="48.6" customHeight="1" x14ac:dyDescent="0.3"/>
    <row r="97" s="293" customFormat="1" ht="48.6" customHeight="1" x14ac:dyDescent="0.3"/>
    <row r="98" s="293" customFormat="1" ht="48.6" customHeight="1" x14ac:dyDescent="0.3"/>
    <row r="99" s="293" customFormat="1" ht="48.6" customHeight="1" x14ac:dyDescent="0.3"/>
    <row r="100" s="293" customFormat="1" ht="48.6" customHeight="1" x14ac:dyDescent="0.3"/>
    <row r="101" s="293" customFormat="1" ht="48.6" customHeight="1" x14ac:dyDescent="0.3"/>
    <row r="102" s="293" customFormat="1" ht="48.6" customHeight="1" x14ac:dyDescent="0.3"/>
    <row r="103" s="293" customFormat="1" ht="48.6" customHeight="1" x14ac:dyDescent="0.3"/>
    <row r="104" s="293" customFormat="1" ht="48.6" customHeight="1" x14ac:dyDescent="0.3"/>
    <row r="105" s="293" customFormat="1" ht="48.6" customHeight="1" x14ac:dyDescent="0.3"/>
    <row r="106" s="293" customFormat="1" ht="48.6" customHeight="1" x14ac:dyDescent="0.3"/>
    <row r="107" s="293" customFormat="1" ht="48.6" customHeight="1" x14ac:dyDescent="0.3"/>
    <row r="108" s="293" customFormat="1" ht="48.6" customHeight="1" x14ac:dyDescent="0.3"/>
    <row r="109" s="293" customFormat="1" ht="48.6" customHeight="1" x14ac:dyDescent="0.3"/>
    <row r="110" s="293" customFormat="1" ht="48.6" customHeight="1" x14ac:dyDescent="0.3"/>
    <row r="111" s="293" customFormat="1" ht="48.6" customHeight="1" x14ac:dyDescent="0.3"/>
    <row r="112" s="293" customFormat="1" ht="48.6" customHeight="1" x14ac:dyDescent="0.3"/>
    <row r="113" s="293" customFormat="1" ht="48.6" customHeight="1" x14ac:dyDescent="0.3"/>
    <row r="114" s="293" customFormat="1" ht="48.6" customHeight="1" x14ac:dyDescent="0.3"/>
    <row r="115" s="293" customFormat="1" ht="48.6" customHeight="1" x14ac:dyDescent="0.3"/>
    <row r="116" s="293" customFormat="1" ht="48.6" customHeight="1" x14ac:dyDescent="0.3"/>
    <row r="117" s="293" customFormat="1" ht="48.6" customHeight="1" x14ac:dyDescent="0.3"/>
    <row r="118" s="293" customFormat="1" ht="48.6" customHeight="1" x14ac:dyDescent="0.3"/>
    <row r="119" s="293" customFormat="1" ht="48.6" customHeight="1" x14ac:dyDescent="0.3"/>
    <row r="120" s="293" customFormat="1" ht="48.6" customHeight="1" x14ac:dyDescent="0.3"/>
    <row r="121" s="293" customFormat="1" ht="48.6" customHeight="1" x14ac:dyDescent="0.3"/>
    <row r="122" s="293" customFormat="1" ht="48.6" customHeight="1" x14ac:dyDescent="0.3"/>
  </sheetData>
  <sheetProtection algorithmName="SHA-512" hashValue="tCq3YSM4HgO7SF490+P85aYLoEpzBh1NkFkUwhtfSOm+yIJKICN8l1APV0rBAz+5LVAHlFmNABWqaaJ0rxaM2w==" saltValue="FprlEGpRNyou6Teg4JOEpA==" spinCount="100000" sheet="1" objects="1" scenarios="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10C5E-BCB4-46E1-ADE5-0E6A96EDE2DC}">
  <dimension ref="A1:M155"/>
  <sheetViews>
    <sheetView workbookViewId="0">
      <selection activeCell="C12" sqref="C12"/>
    </sheetView>
  </sheetViews>
  <sheetFormatPr defaultRowHeight="12" x14ac:dyDescent="0.25"/>
  <cols>
    <col min="1" max="1" width="3.88671875" style="111" bestFit="1" customWidth="1"/>
    <col min="2" max="2" width="21.109375" style="112" customWidth="1"/>
    <col min="3" max="3" width="10.44140625" style="50" customWidth="1"/>
    <col min="4" max="4" width="13.33203125" style="50" customWidth="1"/>
    <col min="5" max="5" width="11.88671875" style="50" customWidth="1"/>
    <col min="6" max="6" width="10.88671875" style="50" customWidth="1"/>
    <col min="7" max="7" width="11" style="50" customWidth="1"/>
    <col min="8" max="8" width="11.88671875" style="50" customWidth="1"/>
    <col min="9" max="9" width="12.44140625" style="50" customWidth="1"/>
    <col min="10" max="10" width="11.6640625" style="50" customWidth="1"/>
    <col min="11" max="11" width="10.21875" style="50" customWidth="1"/>
    <col min="12" max="12" width="11.77734375" style="50" customWidth="1"/>
    <col min="13" max="16384" width="8.88671875" style="50"/>
  </cols>
  <sheetData>
    <row r="1" spans="1:12" x14ac:dyDescent="0.25">
      <c r="A1" s="413" t="s">
        <v>536</v>
      </c>
      <c r="B1" s="413"/>
      <c r="C1" s="413"/>
      <c r="D1" s="413"/>
      <c r="E1" s="413"/>
      <c r="F1" s="413"/>
      <c r="G1" s="413"/>
      <c r="H1" s="413"/>
      <c r="I1" s="413"/>
      <c r="J1" s="413"/>
      <c r="K1" s="413"/>
      <c r="L1" s="413"/>
    </row>
    <row r="2" spans="1:12" x14ac:dyDescent="0.25">
      <c r="A2" s="413" t="s">
        <v>537</v>
      </c>
      <c r="B2" s="413"/>
      <c r="C2" s="413"/>
      <c r="D2" s="413"/>
      <c r="E2" s="413"/>
      <c r="F2" s="413"/>
      <c r="G2" s="413"/>
      <c r="H2" s="413"/>
      <c r="I2" s="413"/>
      <c r="J2" s="413"/>
      <c r="K2" s="413"/>
      <c r="L2" s="413"/>
    </row>
    <row r="3" spans="1:12" ht="22.8" customHeight="1" x14ac:dyDescent="0.25">
      <c r="A3" s="414" t="s">
        <v>625</v>
      </c>
      <c r="B3" s="414"/>
      <c r="C3" s="414"/>
      <c r="D3" s="414"/>
      <c r="E3" s="414"/>
      <c r="F3" s="414"/>
      <c r="G3" s="414"/>
      <c r="H3" s="414"/>
      <c r="I3" s="414"/>
      <c r="J3" s="414"/>
      <c r="K3" s="414"/>
      <c r="L3" s="414"/>
    </row>
    <row r="4" spans="1:12" x14ac:dyDescent="0.25">
      <c r="A4" s="415"/>
      <c r="B4" s="415"/>
      <c r="C4" s="415"/>
      <c r="D4" s="415"/>
      <c r="E4" s="415"/>
    </row>
    <row r="5" spans="1:12" ht="24" x14ac:dyDescent="0.25">
      <c r="A5" s="416" t="s">
        <v>502</v>
      </c>
      <c r="B5" s="417" t="s">
        <v>538</v>
      </c>
      <c r="C5" s="97" t="s">
        <v>539</v>
      </c>
      <c r="D5" s="98" t="s">
        <v>540</v>
      </c>
      <c r="E5" s="97" t="s">
        <v>541</v>
      </c>
      <c r="F5" s="411" t="s">
        <v>16</v>
      </c>
      <c r="G5" s="411"/>
      <c r="H5" s="411" t="s">
        <v>17</v>
      </c>
      <c r="I5" s="411" t="s">
        <v>18</v>
      </c>
      <c r="J5" s="411"/>
      <c r="K5" s="411" t="s">
        <v>19</v>
      </c>
      <c r="L5" s="411" t="s">
        <v>79</v>
      </c>
    </row>
    <row r="6" spans="1:12" x14ac:dyDescent="0.25">
      <c r="A6" s="416"/>
      <c r="B6" s="417"/>
      <c r="C6" s="97" t="s">
        <v>542</v>
      </c>
      <c r="D6" s="98" t="s">
        <v>542</v>
      </c>
      <c r="E6" s="97" t="s">
        <v>542</v>
      </c>
      <c r="F6" s="94" t="s">
        <v>21</v>
      </c>
      <c r="G6" s="94" t="s">
        <v>22</v>
      </c>
      <c r="H6" s="411"/>
      <c r="I6" s="94" t="s">
        <v>21</v>
      </c>
      <c r="J6" s="94" t="s">
        <v>23</v>
      </c>
      <c r="K6" s="411"/>
      <c r="L6" s="411"/>
    </row>
    <row r="7" spans="1:12" x14ac:dyDescent="0.25">
      <c r="A7" s="107" t="s">
        <v>543</v>
      </c>
      <c r="B7" s="108" t="s">
        <v>544</v>
      </c>
      <c r="C7" s="99" t="s">
        <v>545</v>
      </c>
      <c r="D7" s="99" t="s">
        <v>546</v>
      </c>
      <c r="E7" s="99" t="s">
        <v>547</v>
      </c>
      <c r="F7" s="100"/>
      <c r="G7" s="100"/>
      <c r="H7" s="100"/>
      <c r="I7" s="100"/>
      <c r="J7" s="100"/>
      <c r="K7" s="100"/>
      <c r="L7" s="100"/>
    </row>
    <row r="8" spans="1:12" x14ac:dyDescent="0.25">
      <c r="A8" s="409" t="s">
        <v>548</v>
      </c>
      <c r="B8" s="409"/>
      <c r="C8" s="409"/>
      <c r="D8" s="409"/>
      <c r="E8" s="409"/>
      <c r="F8" s="100"/>
      <c r="G8" s="100"/>
      <c r="H8" s="100"/>
      <c r="I8" s="100"/>
      <c r="J8" s="100"/>
      <c r="K8" s="100"/>
      <c r="L8" s="100"/>
    </row>
    <row r="9" spans="1:12" ht="17.399999999999999" customHeight="1" x14ac:dyDescent="0.25">
      <c r="A9" s="109" t="s">
        <v>549</v>
      </c>
      <c r="B9" s="106" t="s">
        <v>550</v>
      </c>
      <c r="C9" s="95">
        <f>F9+I9</f>
        <v>0</v>
      </c>
      <c r="D9" s="96">
        <f>G9+J9</f>
        <v>0</v>
      </c>
      <c r="E9" s="96">
        <f>C9+D9</f>
        <v>0</v>
      </c>
      <c r="F9" s="100"/>
      <c r="G9" s="100"/>
      <c r="H9" s="100">
        <f>F9+G9</f>
        <v>0</v>
      </c>
      <c r="I9" s="100"/>
      <c r="J9" s="100"/>
      <c r="K9" s="100">
        <f t="shared" ref="K9" si="0">I9+J9</f>
        <v>0</v>
      </c>
      <c r="L9" s="100">
        <f t="shared" ref="L9" si="1">K9+H9</f>
        <v>0</v>
      </c>
    </row>
    <row r="10" spans="1:12" ht="18.600000000000001" customHeight="1" x14ac:dyDescent="0.25">
      <c r="A10" s="109" t="s">
        <v>551</v>
      </c>
      <c r="B10" s="106" t="s">
        <v>552</v>
      </c>
      <c r="C10" s="95">
        <f t="shared" ref="C10:C12" si="2">F10+I10</f>
        <v>0</v>
      </c>
      <c r="D10" s="96">
        <f t="shared" ref="D10:D12" si="3">G10+J10</f>
        <v>0</v>
      </c>
      <c r="E10" s="96">
        <f t="shared" ref="E10:E12" si="4">C10+D10</f>
        <v>0</v>
      </c>
      <c r="F10" s="104"/>
      <c r="G10" s="104"/>
      <c r="H10" s="96">
        <f t="shared" ref="H10:H12" si="5">F10+G10</f>
        <v>0</v>
      </c>
      <c r="I10" s="104"/>
      <c r="J10" s="104"/>
      <c r="K10" s="96">
        <f t="shared" ref="K10" si="6">I10+J10</f>
        <v>0</v>
      </c>
      <c r="L10" s="96">
        <f>K10+H10</f>
        <v>0</v>
      </c>
    </row>
    <row r="11" spans="1:12" ht="49.2" customHeight="1" x14ac:dyDescent="0.25">
      <c r="A11" s="109" t="s">
        <v>553</v>
      </c>
      <c r="B11" s="106" t="s">
        <v>554</v>
      </c>
      <c r="C11" s="95">
        <f t="shared" si="2"/>
        <v>0</v>
      </c>
      <c r="D11" s="96">
        <f t="shared" si="3"/>
        <v>0</v>
      </c>
      <c r="E11" s="96">
        <f t="shared" si="4"/>
        <v>0</v>
      </c>
      <c r="F11" s="104"/>
      <c r="G11" s="104"/>
      <c r="H11" s="96">
        <f t="shared" si="5"/>
        <v>0</v>
      </c>
      <c r="I11" s="104"/>
      <c r="J11" s="104"/>
      <c r="K11" s="96">
        <f t="shared" ref="K11:K12" si="7">I11+J11</f>
        <v>0</v>
      </c>
      <c r="L11" s="96">
        <f t="shared" ref="L11:L12" si="8">K11+H11</f>
        <v>0</v>
      </c>
    </row>
    <row r="12" spans="1:12" ht="20.399999999999999" x14ac:dyDescent="0.25">
      <c r="A12" s="109" t="s">
        <v>555</v>
      </c>
      <c r="B12" s="106" t="s">
        <v>556</v>
      </c>
      <c r="C12" s="95">
        <f t="shared" si="2"/>
        <v>0</v>
      </c>
      <c r="D12" s="96">
        <f t="shared" si="3"/>
        <v>0</v>
      </c>
      <c r="E12" s="96">
        <f t="shared" si="4"/>
        <v>0</v>
      </c>
      <c r="F12" s="104"/>
      <c r="G12" s="104"/>
      <c r="H12" s="96">
        <f t="shared" si="5"/>
        <v>0</v>
      </c>
      <c r="I12" s="104"/>
      <c r="J12" s="104"/>
      <c r="K12" s="96">
        <f t="shared" si="7"/>
        <v>0</v>
      </c>
      <c r="L12" s="96">
        <f t="shared" si="8"/>
        <v>0</v>
      </c>
    </row>
    <row r="13" spans="1:12" x14ac:dyDescent="0.25">
      <c r="A13" s="410" t="s">
        <v>557</v>
      </c>
      <c r="B13" s="410"/>
      <c r="C13" s="96">
        <f>SUM(C9:C12)</f>
        <v>0</v>
      </c>
      <c r="D13" s="96">
        <f t="shared" ref="D13" si="9">SUM(D9:D12)</f>
        <v>0</v>
      </c>
      <c r="E13" s="96">
        <f>SUM(E9:E12)</f>
        <v>0</v>
      </c>
      <c r="F13" s="96">
        <f t="shared" ref="F13:L13" si="10">SUM(F9:F12)</f>
        <v>0</v>
      </c>
      <c r="G13" s="96">
        <f t="shared" si="10"/>
        <v>0</v>
      </c>
      <c r="H13" s="96">
        <f t="shared" si="10"/>
        <v>0</v>
      </c>
      <c r="I13" s="96">
        <f t="shared" si="10"/>
        <v>0</v>
      </c>
      <c r="J13" s="96">
        <f t="shared" si="10"/>
        <v>0</v>
      </c>
      <c r="K13" s="96">
        <f t="shared" si="10"/>
        <v>0</v>
      </c>
      <c r="L13" s="96">
        <f t="shared" si="10"/>
        <v>0</v>
      </c>
    </row>
    <row r="14" spans="1:12" x14ac:dyDescent="0.25">
      <c r="A14" s="412" t="s">
        <v>558</v>
      </c>
      <c r="B14" s="409"/>
      <c r="C14" s="409"/>
      <c r="D14" s="409"/>
      <c r="E14" s="409"/>
      <c r="F14" s="96"/>
      <c r="G14" s="96"/>
      <c r="H14" s="96"/>
      <c r="I14" s="96"/>
      <c r="J14" s="96"/>
      <c r="K14" s="96"/>
      <c r="L14" s="96"/>
    </row>
    <row r="15" spans="1:12" ht="30.6" x14ac:dyDescent="0.25">
      <c r="A15" s="109" t="s">
        <v>559</v>
      </c>
      <c r="B15" s="106" t="s">
        <v>626</v>
      </c>
      <c r="C15" s="95">
        <f t="shared" ref="C15" si="11">F15+I15</f>
        <v>0</v>
      </c>
      <c r="D15" s="96">
        <f t="shared" ref="D15" si="12">G15+J15</f>
        <v>0</v>
      </c>
      <c r="E15" s="96">
        <f t="shared" ref="E15" si="13">C15+D15</f>
        <v>0</v>
      </c>
      <c r="F15" s="104"/>
      <c r="G15" s="104"/>
      <c r="H15" s="96">
        <f t="shared" ref="H15" si="14">F15+G15</f>
        <v>0</v>
      </c>
      <c r="I15" s="104"/>
      <c r="J15" s="104"/>
      <c r="K15" s="96">
        <f t="shared" ref="K15" si="15">I15+J15</f>
        <v>0</v>
      </c>
      <c r="L15" s="96">
        <f t="shared" ref="L15" si="16">K15+H15</f>
        <v>0</v>
      </c>
    </row>
    <row r="16" spans="1:12" x14ac:dyDescent="0.25">
      <c r="A16" s="410" t="s">
        <v>560</v>
      </c>
      <c r="B16" s="410"/>
      <c r="C16" s="96">
        <f>SUM(C15:C15)</f>
        <v>0</v>
      </c>
      <c r="D16" s="96">
        <f>SUM(D15:D15)</f>
        <v>0</v>
      </c>
      <c r="E16" s="96">
        <f>SUM(E15:E15)</f>
        <v>0</v>
      </c>
      <c r="F16" s="96">
        <f t="shared" ref="F16:L16" si="17">SUM(F15:F15)</f>
        <v>0</v>
      </c>
      <c r="G16" s="96">
        <f t="shared" si="17"/>
        <v>0</v>
      </c>
      <c r="H16" s="96">
        <f t="shared" si="17"/>
        <v>0</v>
      </c>
      <c r="I16" s="96">
        <f t="shared" si="17"/>
        <v>0</v>
      </c>
      <c r="J16" s="96">
        <f t="shared" si="17"/>
        <v>0</v>
      </c>
      <c r="K16" s="96">
        <f t="shared" si="17"/>
        <v>0</v>
      </c>
      <c r="L16" s="96">
        <f t="shared" si="17"/>
        <v>0</v>
      </c>
    </row>
    <row r="17" spans="1:12" x14ac:dyDescent="0.25">
      <c r="A17" s="412" t="s">
        <v>561</v>
      </c>
      <c r="B17" s="409"/>
      <c r="C17" s="409"/>
      <c r="D17" s="409"/>
      <c r="E17" s="409"/>
      <c r="F17" s="96"/>
      <c r="G17" s="96"/>
      <c r="H17" s="96"/>
      <c r="I17" s="96"/>
      <c r="J17" s="96"/>
      <c r="K17" s="96"/>
      <c r="L17" s="96"/>
    </row>
    <row r="18" spans="1:12" x14ac:dyDescent="0.25">
      <c r="A18" s="109" t="s">
        <v>562</v>
      </c>
      <c r="B18" s="106" t="s">
        <v>563</v>
      </c>
      <c r="C18" s="96">
        <f>SUM(C19:C21)</f>
        <v>0</v>
      </c>
      <c r="D18" s="96">
        <f t="shared" ref="D18:L18" si="18">SUM(D19:D21)</f>
        <v>0</v>
      </c>
      <c r="E18" s="96">
        <f t="shared" si="18"/>
        <v>0</v>
      </c>
      <c r="F18" s="96">
        <f t="shared" si="18"/>
        <v>0</v>
      </c>
      <c r="G18" s="96">
        <f t="shared" si="18"/>
        <v>0</v>
      </c>
      <c r="H18" s="96">
        <f t="shared" si="18"/>
        <v>0</v>
      </c>
      <c r="I18" s="96">
        <f t="shared" si="18"/>
        <v>0</v>
      </c>
      <c r="J18" s="96">
        <f t="shared" si="18"/>
        <v>0</v>
      </c>
      <c r="K18" s="96">
        <f t="shared" si="18"/>
        <v>0</v>
      </c>
      <c r="L18" s="96">
        <f t="shared" si="18"/>
        <v>0</v>
      </c>
    </row>
    <row r="19" spans="1:12" x14ac:dyDescent="0.25">
      <c r="A19" s="109"/>
      <c r="B19" s="106" t="s">
        <v>564</v>
      </c>
      <c r="C19" s="95">
        <f t="shared" ref="C19:C24" si="19">F19+I19</f>
        <v>0</v>
      </c>
      <c r="D19" s="96">
        <f t="shared" ref="D19:D24" si="20">G19+J19</f>
        <v>0</v>
      </c>
      <c r="E19" s="96">
        <f t="shared" ref="E19:E24" si="21">C19+D19</f>
        <v>0</v>
      </c>
      <c r="F19" s="104"/>
      <c r="G19" s="104"/>
      <c r="H19" s="96">
        <f t="shared" ref="H19:H24" si="22">F19+G19</f>
        <v>0</v>
      </c>
      <c r="I19" s="104"/>
      <c r="J19" s="104"/>
      <c r="K19" s="96">
        <f t="shared" ref="K19:K24" si="23">I19+J19</f>
        <v>0</v>
      </c>
      <c r="L19" s="96">
        <f t="shared" ref="L19:L24" si="24">K19+H19</f>
        <v>0</v>
      </c>
    </row>
    <row r="20" spans="1:12" ht="20.399999999999999" x14ac:dyDescent="0.25">
      <c r="A20" s="109"/>
      <c r="B20" s="106" t="s">
        <v>565</v>
      </c>
      <c r="C20" s="95">
        <f t="shared" si="19"/>
        <v>0</v>
      </c>
      <c r="D20" s="96">
        <f t="shared" si="20"/>
        <v>0</v>
      </c>
      <c r="E20" s="96">
        <f t="shared" si="21"/>
        <v>0</v>
      </c>
      <c r="F20" s="104"/>
      <c r="G20" s="104"/>
      <c r="H20" s="96">
        <f t="shared" si="22"/>
        <v>0</v>
      </c>
      <c r="I20" s="104"/>
      <c r="J20" s="104"/>
      <c r="K20" s="96">
        <f t="shared" si="23"/>
        <v>0</v>
      </c>
      <c r="L20" s="96">
        <f t="shared" si="24"/>
        <v>0</v>
      </c>
    </row>
    <row r="21" spans="1:12" x14ac:dyDescent="0.25">
      <c r="A21" s="109"/>
      <c r="B21" s="106" t="s">
        <v>247</v>
      </c>
      <c r="C21" s="95">
        <f t="shared" si="19"/>
        <v>0</v>
      </c>
      <c r="D21" s="96">
        <f t="shared" si="20"/>
        <v>0</v>
      </c>
      <c r="E21" s="96">
        <f t="shared" si="21"/>
        <v>0</v>
      </c>
      <c r="F21" s="104"/>
      <c r="G21" s="104"/>
      <c r="H21" s="96">
        <f t="shared" si="22"/>
        <v>0</v>
      </c>
      <c r="I21" s="104"/>
      <c r="J21" s="104"/>
      <c r="K21" s="96">
        <f t="shared" si="23"/>
        <v>0</v>
      </c>
      <c r="L21" s="96">
        <f t="shared" si="24"/>
        <v>0</v>
      </c>
    </row>
    <row r="22" spans="1:12" ht="40.799999999999997" x14ac:dyDescent="0.25">
      <c r="A22" s="109" t="s">
        <v>566</v>
      </c>
      <c r="B22" s="106" t="s">
        <v>567</v>
      </c>
      <c r="C22" s="95">
        <f t="shared" si="19"/>
        <v>0</v>
      </c>
      <c r="D22" s="96">
        <f t="shared" si="20"/>
        <v>0</v>
      </c>
      <c r="E22" s="96">
        <f t="shared" si="21"/>
        <v>0</v>
      </c>
      <c r="F22" s="104"/>
      <c r="G22" s="104"/>
      <c r="H22" s="96">
        <f t="shared" si="22"/>
        <v>0</v>
      </c>
      <c r="I22" s="104"/>
      <c r="J22" s="104"/>
      <c r="K22" s="96">
        <f t="shared" si="23"/>
        <v>0</v>
      </c>
      <c r="L22" s="96">
        <f t="shared" si="24"/>
        <v>0</v>
      </c>
    </row>
    <row r="23" spans="1:12" x14ac:dyDescent="0.25">
      <c r="A23" s="109" t="s">
        <v>568</v>
      </c>
      <c r="B23" s="106" t="s">
        <v>569</v>
      </c>
      <c r="C23" s="95">
        <f t="shared" si="19"/>
        <v>0</v>
      </c>
      <c r="D23" s="96">
        <f t="shared" si="20"/>
        <v>0</v>
      </c>
      <c r="E23" s="96">
        <f t="shared" si="21"/>
        <v>0</v>
      </c>
      <c r="F23" s="104"/>
      <c r="G23" s="104"/>
      <c r="H23" s="96">
        <f t="shared" si="22"/>
        <v>0</v>
      </c>
      <c r="I23" s="104"/>
      <c r="J23" s="104"/>
      <c r="K23" s="96">
        <f t="shared" si="23"/>
        <v>0</v>
      </c>
      <c r="L23" s="96">
        <f t="shared" si="24"/>
        <v>0</v>
      </c>
    </row>
    <row r="24" spans="1:12" ht="30.6" x14ac:dyDescent="0.25">
      <c r="A24" s="109" t="s">
        <v>570</v>
      </c>
      <c r="B24" s="106" t="s">
        <v>571</v>
      </c>
      <c r="C24" s="95">
        <f t="shared" si="19"/>
        <v>0</v>
      </c>
      <c r="D24" s="96">
        <f t="shared" si="20"/>
        <v>0</v>
      </c>
      <c r="E24" s="96">
        <f t="shared" si="21"/>
        <v>0</v>
      </c>
      <c r="F24" s="104"/>
      <c r="G24" s="104"/>
      <c r="H24" s="96">
        <f t="shared" si="22"/>
        <v>0</v>
      </c>
      <c r="I24" s="104"/>
      <c r="J24" s="104"/>
      <c r="K24" s="96">
        <f t="shared" si="23"/>
        <v>0</v>
      </c>
      <c r="L24" s="96">
        <f t="shared" si="24"/>
        <v>0</v>
      </c>
    </row>
    <row r="25" spans="1:12" x14ac:dyDescent="0.25">
      <c r="A25" s="109" t="s">
        <v>572</v>
      </c>
      <c r="B25" s="106" t="s">
        <v>573</v>
      </c>
      <c r="C25" s="102">
        <f t="shared" ref="C25:L25" si="25">SUM(C26:C31)</f>
        <v>0</v>
      </c>
      <c r="D25" s="96">
        <f t="shared" si="25"/>
        <v>0</v>
      </c>
      <c r="E25" s="96">
        <f t="shared" si="25"/>
        <v>0</v>
      </c>
      <c r="F25" s="96">
        <f t="shared" si="25"/>
        <v>0</v>
      </c>
      <c r="G25" s="96">
        <f t="shared" si="25"/>
        <v>0</v>
      </c>
      <c r="H25" s="96">
        <f t="shared" si="25"/>
        <v>0</v>
      </c>
      <c r="I25" s="96">
        <f t="shared" si="25"/>
        <v>0</v>
      </c>
      <c r="J25" s="96">
        <f t="shared" si="25"/>
        <v>0</v>
      </c>
      <c r="K25" s="96">
        <f t="shared" si="25"/>
        <v>0</v>
      </c>
      <c r="L25" s="96">
        <f t="shared" si="25"/>
        <v>0</v>
      </c>
    </row>
    <row r="26" spans="1:12" x14ac:dyDescent="0.25">
      <c r="A26" s="109"/>
      <c r="B26" s="106" t="s">
        <v>574</v>
      </c>
      <c r="C26" s="95">
        <f t="shared" ref="C26:C32" si="26">F26+I26</f>
        <v>0</v>
      </c>
      <c r="D26" s="96">
        <f t="shared" ref="D26:D32" si="27">G26+J26</f>
        <v>0</v>
      </c>
      <c r="E26" s="96">
        <f t="shared" ref="E26:E32" si="28">C26+D26</f>
        <v>0</v>
      </c>
      <c r="F26" s="104"/>
      <c r="G26" s="104"/>
      <c r="H26" s="96">
        <f t="shared" ref="H26:H32" si="29">F26+G26</f>
        <v>0</v>
      </c>
      <c r="I26" s="104"/>
      <c r="J26" s="104"/>
      <c r="K26" s="96">
        <f t="shared" ref="K26:K32" si="30">I26+J26</f>
        <v>0</v>
      </c>
      <c r="L26" s="96">
        <f t="shared" ref="L26:L32" si="31">K26+H26</f>
        <v>0</v>
      </c>
    </row>
    <row r="27" spans="1:12" x14ac:dyDescent="0.25">
      <c r="A27" s="109"/>
      <c r="B27" s="106" t="s">
        <v>575</v>
      </c>
      <c r="C27" s="95">
        <f t="shared" si="26"/>
        <v>0</v>
      </c>
      <c r="D27" s="96">
        <f t="shared" si="27"/>
        <v>0</v>
      </c>
      <c r="E27" s="96">
        <f t="shared" si="28"/>
        <v>0</v>
      </c>
      <c r="F27" s="104"/>
      <c r="G27" s="104"/>
      <c r="H27" s="96">
        <f t="shared" si="29"/>
        <v>0</v>
      </c>
      <c r="I27" s="104"/>
      <c r="J27" s="104"/>
      <c r="K27" s="96">
        <f t="shared" si="30"/>
        <v>0</v>
      </c>
      <c r="L27" s="96">
        <f t="shared" si="31"/>
        <v>0</v>
      </c>
    </row>
    <row r="28" spans="1:12" ht="30" customHeight="1" x14ac:dyDescent="0.25">
      <c r="A28" s="109"/>
      <c r="B28" s="106" t="s">
        <v>576</v>
      </c>
      <c r="C28" s="95">
        <f t="shared" si="26"/>
        <v>0</v>
      </c>
      <c r="D28" s="96">
        <f t="shared" si="27"/>
        <v>0</v>
      </c>
      <c r="E28" s="96">
        <f t="shared" si="28"/>
        <v>0</v>
      </c>
      <c r="F28" s="104"/>
      <c r="G28" s="104"/>
      <c r="H28" s="96">
        <f t="shared" si="29"/>
        <v>0</v>
      </c>
      <c r="I28" s="104"/>
      <c r="J28" s="104"/>
      <c r="K28" s="96">
        <f t="shared" si="30"/>
        <v>0</v>
      </c>
      <c r="L28" s="96">
        <f t="shared" si="31"/>
        <v>0</v>
      </c>
    </row>
    <row r="29" spans="1:12" ht="40.799999999999997" x14ac:dyDescent="0.25">
      <c r="A29" s="109"/>
      <c r="B29" s="106" t="s">
        <v>577</v>
      </c>
      <c r="C29" s="95">
        <f t="shared" si="26"/>
        <v>0</v>
      </c>
      <c r="D29" s="96">
        <f t="shared" si="27"/>
        <v>0</v>
      </c>
      <c r="E29" s="96">
        <f t="shared" si="28"/>
        <v>0</v>
      </c>
      <c r="F29" s="104"/>
      <c r="G29" s="104"/>
      <c r="H29" s="96">
        <f t="shared" si="29"/>
        <v>0</v>
      </c>
      <c r="I29" s="104"/>
      <c r="J29" s="104"/>
      <c r="K29" s="96">
        <f t="shared" si="30"/>
        <v>0</v>
      </c>
      <c r="L29" s="96">
        <f t="shared" si="31"/>
        <v>0</v>
      </c>
    </row>
    <row r="30" spans="1:12" ht="30.6" x14ac:dyDescent="0.25">
      <c r="A30" s="109"/>
      <c r="B30" s="106" t="s">
        <v>578</v>
      </c>
      <c r="C30" s="95">
        <f t="shared" si="26"/>
        <v>0</v>
      </c>
      <c r="D30" s="96">
        <f t="shared" si="27"/>
        <v>0</v>
      </c>
      <c r="E30" s="96">
        <f t="shared" si="28"/>
        <v>0</v>
      </c>
      <c r="F30" s="104"/>
      <c r="G30" s="104"/>
      <c r="H30" s="96">
        <f t="shared" si="29"/>
        <v>0</v>
      </c>
      <c r="I30" s="104"/>
      <c r="J30" s="104"/>
      <c r="K30" s="96">
        <f t="shared" si="30"/>
        <v>0</v>
      </c>
      <c r="L30" s="96">
        <f t="shared" si="31"/>
        <v>0</v>
      </c>
    </row>
    <row r="31" spans="1:12" ht="20.399999999999999" x14ac:dyDescent="0.25">
      <c r="A31" s="109"/>
      <c r="B31" s="106" t="s">
        <v>579</v>
      </c>
      <c r="C31" s="95">
        <f t="shared" si="26"/>
        <v>0</v>
      </c>
      <c r="D31" s="96">
        <f t="shared" si="27"/>
        <v>0</v>
      </c>
      <c r="E31" s="96">
        <f t="shared" si="28"/>
        <v>0</v>
      </c>
      <c r="F31" s="104"/>
      <c r="G31" s="104"/>
      <c r="H31" s="96">
        <f t="shared" si="29"/>
        <v>0</v>
      </c>
      <c r="I31" s="104"/>
      <c r="J31" s="104"/>
      <c r="K31" s="96">
        <f t="shared" si="30"/>
        <v>0</v>
      </c>
      <c r="L31" s="96">
        <f t="shared" si="31"/>
        <v>0</v>
      </c>
    </row>
    <row r="32" spans="1:12" ht="20.399999999999999" x14ac:dyDescent="0.25">
      <c r="A32" s="109" t="s">
        <v>580</v>
      </c>
      <c r="B32" s="106" t="s">
        <v>530</v>
      </c>
      <c r="C32" s="95">
        <f t="shared" si="26"/>
        <v>0</v>
      </c>
      <c r="D32" s="96">
        <f t="shared" si="27"/>
        <v>0</v>
      </c>
      <c r="E32" s="96">
        <f t="shared" si="28"/>
        <v>0</v>
      </c>
      <c r="F32" s="104"/>
      <c r="G32" s="104"/>
      <c r="H32" s="96">
        <f t="shared" si="29"/>
        <v>0</v>
      </c>
      <c r="I32" s="104"/>
      <c r="J32" s="104"/>
      <c r="K32" s="96">
        <f t="shared" si="30"/>
        <v>0</v>
      </c>
      <c r="L32" s="96">
        <f t="shared" si="31"/>
        <v>0</v>
      </c>
    </row>
    <row r="33" spans="1:12" x14ac:dyDescent="0.25">
      <c r="A33" s="109" t="s">
        <v>581</v>
      </c>
      <c r="B33" s="106" t="s">
        <v>582</v>
      </c>
      <c r="C33" s="96">
        <f>SUM(C34:C35)</f>
        <v>0</v>
      </c>
      <c r="D33" s="96">
        <f t="shared" ref="D33:L33" si="32">SUM(D34:D35)</f>
        <v>0</v>
      </c>
      <c r="E33" s="96">
        <f t="shared" si="32"/>
        <v>0</v>
      </c>
      <c r="F33" s="96">
        <f t="shared" si="32"/>
        <v>0</v>
      </c>
      <c r="G33" s="96">
        <f t="shared" si="32"/>
        <v>0</v>
      </c>
      <c r="H33" s="96">
        <f t="shared" si="32"/>
        <v>0</v>
      </c>
      <c r="I33" s="96">
        <f t="shared" si="32"/>
        <v>0</v>
      </c>
      <c r="J33" s="96">
        <f t="shared" si="32"/>
        <v>0</v>
      </c>
      <c r="K33" s="96">
        <f t="shared" si="32"/>
        <v>0</v>
      </c>
      <c r="L33" s="96">
        <f t="shared" si="32"/>
        <v>0</v>
      </c>
    </row>
    <row r="34" spans="1:12" ht="20.399999999999999" x14ac:dyDescent="0.25">
      <c r="A34" s="109"/>
      <c r="B34" s="106" t="s">
        <v>583</v>
      </c>
      <c r="C34" s="95">
        <f t="shared" ref="C34:C35" si="33">F34+I34</f>
        <v>0</v>
      </c>
      <c r="D34" s="96">
        <f t="shared" ref="D34:D35" si="34">G34+J34</f>
        <v>0</v>
      </c>
      <c r="E34" s="96">
        <f t="shared" ref="E34:E35" si="35">C34+D34</f>
        <v>0</v>
      </c>
      <c r="F34" s="104"/>
      <c r="G34" s="104"/>
      <c r="H34" s="96">
        <f t="shared" ref="H34:H35" si="36">F34+G34</f>
        <v>0</v>
      </c>
      <c r="I34" s="104"/>
      <c r="J34" s="104"/>
      <c r="K34" s="96">
        <f t="shared" ref="K34:K35" si="37">I34+J34</f>
        <v>0</v>
      </c>
      <c r="L34" s="96">
        <f t="shared" ref="L34:L35" si="38">K34+H34</f>
        <v>0</v>
      </c>
    </row>
    <row r="35" spans="1:12" x14ac:dyDescent="0.25">
      <c r="A35" s="109"/>
      <c r="B35" s="106" t="s">
        <v>529</v>
      </c>
      <c r="C35" s="95">
        <f t="shared" si="33"/>
        <v>0</v>
      </c>
      <c r="D35" s="96">
        <f t="shared" si="34"/>
        <v>0</v>
      </c>
      <c r="E35" s="96">
        <f t="shared" si="35"/>
        <v>0</v>
      </c>
      <c r="F35" s="104"/>
      <c r="G35" s="104"/>
      <c r="H35" s="96">
        <f t="shared" si="36"/>
        <v>0</v>
      </c>
      <c r="I35" s="104"/>
      <c r="J35" s="104"/>
      <c r="K35" s="96">
        <f t="shared" si="37"/>
        <v>0</v>
      </c>
      <c r="L35" s="96">
        <f t="shared" si="38"/>
        <v>0</v>
      </c>
    </row>
    <row r="36" spans="1:12" x14ac:dyDescent="0.25">
      <c r="A36" s="109" t="s">
        <v>584</v>
      </c>
      <c r="B36" s="106" t="s">
        <v>585</v>
      </c>
      <c r="C36" s="96">
        <f>C37+C40</f>
        <v>0</v>
      </c>
      <c r="D36" s="96">
        <f t="shared" ref="D36:E36" si="39">D37+D40</f>
        <v>0</v>
      </c>
      <c r="E36" s="96">
        <f t="shared" si="39"/>
        <v>0</v>
      </c>
      <c r="F36" s="96">
        <f t="shared" ref="F36:L36" si="40">F37+F40</f>
        <v>0</v>
      </c>
      <c r="G36" s="96">
        <f t="shared" si="40"/>
        <v>0</v>
      </c>
      <c r="H36" s="96">
        <f t="shared" si="40"/>
        <v>0</v>
      </c>
      <c r="I36" s="96">
        <f t="shared" si="40"/>
        <v>0</v>
      </c>
      <c r="J36" s="96">
        <f t="shared" si="40"/>
        <v>0</v>
      </c>
      <c r="K36" s="96">
        <f t="shared" si="40"/>
        <v>0</v>
      </c>
      <c r="L36" s="96">
        <f t="shared" si="40"/>
        <v>0</v>
      </c>
    </row>
    <row r="37" spans="1:12" ht="20.399999999999999" x14ac:dyDescent="0.25">
      <c r="A37" s="109"/>
      <c r="B37" s="106" t="s">
        <v>586</v>
      </c>
      <c r="C37" s="96">
        <f>C38+C39</f>
        <v>0</v>
      </c>
      <c r="D37" s="96">
        <f t="shared" ref="D37:E37" si="41">D38+D39</f>
        <v>0</v>
      </c>
      <c r="E37" s="96">
        <f t="shared" si="41"/>
        <v>0</v>
      </c>
      <c r="F37" s="96">
        <f t="shared" ref="F37:L37" si="42">F38+F39</f>
        <v>0</v>
      </c>
      <c r="G37" s="96">
        <f t="shared" si="42"/>
        <v>0</v>
      </c>
      <c r="H37" s="96">
        <f t="shared" si="42"/>
        <v>0</v>
      </c>
      <c r="I37" s="96">
        <f t="shared" si="42"/>
        <v>0</v>
      </c>
      <c r="J37" s="96">
        <f t="shared" si="42"/>
        <v>0</v>
      </c>
      <c r="K37" s="96">
        <f t="shared" si="42"/>
        <v>0</v>
      </c>
      <c r="L37" s="96">
        <f t="shared" si="42"/>
        <v>0</v>
      </c>
    </row>
    <row r="38" spans="1:12" ht="20.399999999999999" x14ac:dyDescent="0.25">
      <c r="A38" s="109"/>
      <c r="B38" s="106" t="s">
        <v>587</v>
      </c>
      <c r="C38" s="95">
        <f t="shared" ref="C38:C40" si="43">F38+I38</f>
        <v>0</v>
      </c>
      <c r="D38" s="96">
        <f t="shared" ref="D38:D40" si="44">G38+J38</f>
        <v>0</v>
      </c>
      <c r="E38" s="96">
        <f t="shared" ref="E38:E40" si="45">C38+D38</f>
        <v>0</v>
      </c>
      <c r="F38" s="104"/>
      <c r="G38" s="104"/>
      <c r="H38" s="96">
        <f t="shared" ref="H38:H40" si="46">F38+G38</f>
        <v>0</v>
      </c>
      <c r="I38" s="104"/>
      <c r="J38" s="104"/>
      <c r="K38" s="96">
        <f t="shared" ref="K38:K40" si="47">I38+J38</f>
        <v>0</v>
      </c>
      <c r="L38" s="96">
        <f t="shared" ref="L38:L40" si="48">K38+H38</f>
        <v>0</v>
      </c>
    </row>
    <row r="39" spans="1:12" ht="59.4" customHeight="1" x14ac:dyDescent="0.25">
      <c r="A39" s="109"/>
      <c r="B39" s="106" t="s">
        <v>639</v>
      </c>
      <c r="C39" s="95">
        <f t="shared" si="43"/>
        <v>0</v>
      </c>
      <c r="D39" s="96">
        <f t="shared" si="44"/>
        <v>0</v>
      </c>
      <c r="E39" s="96">
        <f t="shared" si="45"/>
        <v>0</v>
      </c>
      <c r="F39" s="104"/>
      <c r="G39" s="104"/>
      <c r="H39" s="96">
        <f t="shared" si="46"/>
        <v>0</v>
      </c>
      <c r="I39" s="104"/>
      <c r="J39" s="104"/>
      <c r="K39" s="96">
        <f t="shared" si="47"/>
        <v>0</v>
      </c>
      <c r="L39" s="96">
        <f t="shared" si="48"/>
        <v>0</v>
      </c>
    </row>
    <row r="40" spans="1:12" x14ac:dyDescent="0.25">
      <c r="A40" s="109"/>
      <c r="B40" s="106" t="s">
        <v>589</v>
      </c>
      <c r="C40" s="95">
        <f t="shared" si="43"/>
        <v>0</v>
      </c>
      <c r="D40" s="96">
        <f t="shared" si="44"/>
        <v>0</v>
      </c>
      <c r="E40" s="96">
        <f t="shared" si="45"/>
        <v>0</v>
      </c>
      <c r="F40" s="104"/>
      <c r="G40" s="104"/>
      <c r="H40" s="96">
        <f t="shared" si="46"/>
        <v>0</v>
      </c>
      <c r="I40" s="104"/>
      <c r="J40" s="104"/>
      <c r="K40" s="96">
        <f t="shared" si="47"/>
        <v>0</v>
      </c>
      <c r="L40" s="96">
        <f t="shared" si="48"/>
        <v>0</v>
      </c>
    </row>
    <row r="41" spans="1:12" x14ac:dyDescent="0.25">
      <c r="A41" s="410" t="s">
        <v>590</v>
      </c>
      <c r="B41" s="410"/>
      <c r="C41" s="96">
        <f t="shared" ref="C41:L41" si="49">C18+C22+C23+C24+C25+C32+C33+C36</f>
        <v>0</v>
      </c>
      <c r="D41" s="96">
        <f t="shared" si="49"/>
        <v>0</v>
      </c>
      <c r="E41" s="96">
        <f t="shared" si="49"/>
        <v>0</v>
      </c>
      <c r="F41" s="96">
        <f t="shared" si="49"/>
        <v>0</v>
      </c>
      <c r="G41" s="96">
        <f t="shared" si="49"/>
        <v>0</v>
      </c>
      <c r="H41" s="96">
        <f t="shared" si="49"/>
        <v>0</v>
      </c>
      <c r="I41" s="96">
        <f t="shared" si="49"/>
        <v>0</v>
      </c>
      <c r="J41" s="96">
        <f t="shared" si="49"/>
        <v>0</v>
      </c>
      <c r="K41" s="96">
        <f t="shared" si="49"/>
        <v>0</v>
      </c>
      <c r="L41" s="96">
        <f t="shared" si="49"/>
        <v>0</v>
      </c>
    </row>
    <row r="42" spans="1:12" x14ac:dyDescent="0.25">
      <c r="A42" s="409" t="s">
        <v>591</v>
      </c>
      <c r="B42" s="409"/>
      <c r="C42" s="409"/>
      <c r="D42" s="409"/>
      <c r="E42" s="409"/>
      <c r="F42" s="96"/>
      <c r="G42" s="96"/>
      <c r="H42" s="96"/>
      <c r="I42" s="96"/>
      <c r="J42" s="96"/>
      <c r="K42" s="96"/>
      <c r="L42" s="96"/>
    </row>
    <row r="43" spans="1:12" x14ac:dyDescent="0.25">
      <c r="A43" s="109" t="s">
        <v>592</v>
      </c>
      <c r="B43" s="106" t="s">
        <v>500</v>
      </c>
      <c r="C43" s="95">
        <f t="shared" ref="C43" si="50">F43+I43</f>
        <v>0</v>
      </c>
      <c r="D43" s="96">
        <f t="shared" ref="D43" si="51">G43+J43</f>
        <v>0</v>
      </c>
      <c r="E43" s="96">
        <f t="shared" ref="E43" si="52">C43+D43</f>
        <v>0</v>
      </c>
      <c r="F43" s="104"/>
      <c r="G43" s="104"/>
      <c r="H43" s="96">
        <f t="shared" ref="H43" si="53">F43+G43</f>
        <v>0</v>
      </c>
      <c r="I43" s="104"/>
      <c r="J43" s="104"/>
      <c r="K43" s="96">
        <f t="shared" ref="K43" si="54">I43+J43</f>
        <v>0</v>
      </c>
      <c r="L43" s="96">
        <f t="shared" ref="L43" si="55">K43+H43</f>
        <v>0</v>
      </c>
    </row>
    <row r="44" spans="1:12" ht="20.399999999999999" x14ac:dyDescent="0.25">
      <c r="A44" s="109" t="s">
        <v>593</v>
      </c>
      <c r="B44" s="106" t="s">
        <v>594</v>
      </c>
      <c r="C44" s="95">
        <f t="shared" ref="C44:C48" si="56">F44+I44</f>
        <v>0</v>
      </c>
      <c r="D44" s="96">
        <f t="shared" ref="D44:D48" si="57">G44+J44</f>
        <v>0</v>
      </c>
      <c r="E44" s="96">
        <f t="shared" ref="E44:E48" si="58">C44+D44</f>
        <v>0</v>
      </c>
      <c r="F44" s="104"/>
      <c r="G44" s="104"/>
      <c r="H44" s="96">
        <f t="shared" ref="H44:H48" si="59">F44+G44</f>
        <v>0</v>
      </c>
      <c r="I44" s="104"/>
      <c r="J44" s="104"/>
      <c r="K44" s="96">
        <f t="shared" ref="K44:K48" si="60">I44+J44</f>
        <v>0</v>
      </c>
      <c r="L44" s="96">
        <f t="shared" ref="L44:L48" si="61">K44+H44</f>
        <v>0</v>
      </c>
    </row>
    <row r="45" spans="1:12" ht="30.6" x14ac:dyDescent="0.25">
      <c r="A45" s="109" t="s">
        <v>595</v>
      </c>
      <c r="B45" s="106" t="s">
        <v>596</v>
      </c>
      <c r="C45" s="95">
        <f t="shared" si="56"/>
        <v>0</v>
      </c>
      <c r="D45" s="96">
        <f t="shared" si="57"/>
        <v>0</v>
      </c>
      <c r="E45" s="96">
        <f t="shared" si="58"/>
        <v>0</v>
      </c>
      <c r="F45" s="104"/>
      <c r="G45" s="104"/>
      <c r="H45" s="96">
        <f t="shared" si="59"/>
        <v>0</v>
      </c>
      <c r="I45" s="104"/>
      <c r="J45" s="104"/>
      <c r="K45" s="96">
        <f t="shared" si="60"/>
        <v>0</v>
      </c>
      <c r="L45" s="96">
        <f t="shared" si="61"/>
        <v>0</v>
      </c>
    </row>
    <row r="46" spans="1:12" ht="40.799999999999997" x14ac:dyDescent="0.25">
      <c r="A46" s="109" t="s">
        <v>597</v>
      </c>
      <c r="B46" s="106" t="s">
        <v>527</v>
      </c>
      <c r="C46" s="95">
        <f t="shared" si="56"/>
        <v>0</v>
      </c>
      <c r="D46" s="96">
        <f t="shared" si="57"/>
        <v>0</v>
      </c>
      <c r="E46" s="96">
        <f t="shared" si="58"/>
        <v>0</v>
      </c>
      <c r="F46" s="104"/>
      <c r="G46" s="104"/>
      <c r="H46" s="96">
        <f t="shared" si="59"/>
        <v>0</v>
      </c>
      <c r="I46" s="104"/>
      <c r="J46" s="104"/>
      <c r="K46" s="96">
        <f t="shared" si="60"/>
        <v>0</v>
      </c>
      <c r="L46" s="96">
        <f t="shared" si="61"/>
        <v>0</v>
      </c>
    </row>
    <row r="47" spans="1:12" ht="19.2" customHeight="1" x14ac:dyDescent="0.25">
      <c r="A47" s="109" t="s">
        <v>598</v>
      </c>
      <c r="B47" s="106" t="s">
        <v>599</v>
      </c>
      <c r="C47" s="95">
        <f t="shared" si="56"/>
        <v>0</v>
      </c>
      <c r="D47" s="96">
        <f t="shared" si="57"/>
        <v>0</v>
      </c>
      <c r="E47" s="96">
        <f t="shared" si="58"/>
        <v>0</v>
      </c>
      <c r="F47" s="104"/>
      <c r="G47" s="104"/>
      <c r="H47" s="96">
        <f t="shared" si="59"/>
        <v>0</v>
      </c>
      <c r="I47" s="104"/>
      <c r="J47" s="104"/>
      <c r="K47" s="96">
        <f t="shared" si="60"/>
        <v>0</v>
      </c>
      <c r="L47" s="96">
        <f t="shared" si="61"/>
        <v>0</v>
      </c>
    </row>
    <row r="48" spans="1:12" x14ac:dyDescent="0.25">
      <c r="A48" s="109" t="s">
        <v>600</v>
      </c>
      <c r="B48" s="106" t="s">
        <v>601</v>
      </c>
      <c r="C48" s="95">
        <f t="shared" si="56"/>
        <v>0</v>
      </c>
      <c r="D48" s="96">
        <f t="shared" si="57"/>
        <v>0</v>
      </c>
      <c r="E48" s="96">
        <f t="shared" si="58"/>
        <v>0</v>
      </c>
      <c r="F48" s="104"/>
      <c r="G48" s="104"/>
      <c r="H48" s="96">
        <f t="shared" si="59"/>
        <v>0</v>
      </c>
      <c r="I48" s="104"/>
      <c r="J48" s="104"/>
      <c r="K48" s="96">
        <f t="shared" si="60"/>
        <v>0</v>
      </c>
      <c r="L48" s="96">
        <f t="shared" si="61"/>
        <v>0</v>
      </c>
    </row>
    <row r="49" spans="1:12" x14ac:dyDescent="0.25">
      <c r="A49" s="410" t="s">
        <v>602</v>
      </c>
      <c r="B49" s="410"/>
      <c r="C49" s="96">
        <f>SUM(C43:C48)</f>
        <v>0</v>
      </c>
      <c r="D49" s="96">
        <f t="shared" ref="D49:L49" si="62">SUM(D43:D48)</f>
        <v>0</v>
      </c>
      <c r="E49" s="96">
        <f t="shared" si="62"/>
        <v>0</v>
      </c>
      <c r="F49" s="96">
        <f t="shared" si="62"/>
        <v>0</v>
      </c>
      <c r="G49" s="96">
        <f t="shared" si="62"/>
        <v>0</v>
      </c>
      <c r="H49" s="96">
        <f t="shared" si="62"/>
        <v>0</v>
      </c>
      <c r="I49" s="96">
        <f t="shared" si="62"/>
        <v>0</v>
      </c>
      <c r="J49" s="96">
        <f t="shared" si="62"/>
        <v>0</v>
      </c>
      <c r="K49" s="96">
        <f t="shared" si="62"/>
        <v>0</v>
      </c>
      <c r="L49" s="96">
        <f t="shared" si="62"/>
        <v>0</v>
      </c>
    </row>
    <row r="50" spans="1:12" x14ac:dyDescent="0.25">
      <c r="A50" s="409" t="s">
        <v>603</v>
      </c>
      <c r="B50" s="409"/>
      <c r="C50" s="409"/>
      <c r="D50" s="409"/>
      <c r="E50" s="409"/>
      <c r="F50" s="96"/>
      <c r="G50" s="96"/>
      <c r="H50" s="96"/>
      <c r="I50" s="96"/>
      <c r="J50" s="96"/>
      <c r="K50" s="96"/>
      <c r="L50" s="96"/>
    </row>
    <row r="51" spans="1:12" x14ac:dyDescent="0.25">
      <c r="A51" s="109" t="s">
        <v>604</v>
      </c>
      <c r="B51" s="106" t="s">
        <v>605</v>
      </c>
      <c r="C51" s="96">
        <f>SUM(C52:C53)</f>
        <v>0</v>
      </c>
      <c r="D51" s="96">
        <f t="shared" ref="D51:L51" si="63">SUM(D52:D53)</f>
        <v>0</v>
      </c>
      <c r="E51" s="96">
        <f t="shared" si="63"/>
        <v>0</v>
      </c>
      <c r="F51" s="96">
        <f t="shared" si="63"/>
        <v>0</v>
      </c>
      <c r="G51" s="96">
        <f t="shared" si="63"/>
        <v>0</v>
      </c>
      <c r="H51" s="96">
        <f t="shared" si="63"/>
        <v>0</v>
      </c>
      <c r="I51" s="96">
        <f t="shared" si="63"/>
        <v>0</v>
      </c>
      <c r="J51" s="96">
        <f t="shared" si="63"/>
        <v>0</v>
      </c>
      <c r="K51" s="96">
        <f t="shared" si="63"/>
        <v>0</v>
      </c>
      <c r="L51" s="96">
        <f t="shared" si="63"/>
        <v>0</v>
      </c>
    </row>
    <row r="52" spans="1:12" ht="30.6" x14ac:dyDescent="0.25">
      <c r="A52" s="109"/>
      <c r="B52" s="106" t="s">
        <v>501</v>
      </c>
      <c r="C52" s="95">
        <f t="shared" ref="C52:C53" si="64">F52+I52</f>
        <v>0</v>
      </c>
      <c r="D52" s="96">
        <f t="shared" ref="D52:D53" si="65">G52+J52</f>
        <v>0</v>
      </c>
      <c r="E52" s="96">
        <f t="shared" ref="E52:E53" si="66">C52+D52</f>
        <v>0</v>
      </c>
      <c r="F52" s="104"/>
      <c r="G52" s="104"/>
      <c r="H52" s="96">
        <f t="shared" ref="H52:H53" si="67">F52+G52</f>
        <v>0</v>
      </c>
      <c r="I52" s="104"/>
      <c r="J52" s="104"/>
      <c r="K52" s="96">
        <f t="shared" ref="K52:K53" si="68">I52+J52</f>
        <v>0</v>
      </c>
      <c r="L52" s="96">
        <f t="shared" ref="L52:L53" si="69">K52+H52</f>
        <v>0</v>
      </c>
    </row>
    <row r="53" spans="1:12" ht="20.399999999999999" x14ac:dyDescent="0.25">
      <c r="A53" s="109"/>
      <c r="B53" s="106" t="s">
        <v>606</v>
      </c>
      <c r="C53" s="95">
        <f t="shared" si="64"/>
        <v>0</v>
      </c>
      <c r="D53" s="96">
        <f t="shared" si="65"/>
        <v>0</v>
      </c>
      <c r="E53" s="96">
        <f t="shared" si="66"/>
        <v>0</v>
      </c>
      <c r="F53" s="104"/>
      <c r="G53" s="104"/>
      <c r="H53" s="96">
        <f t="shared" si="67"/>
        <v>0</v>
      </c>
      <c r="I53" s="104"/>
      <c r="J53" s="104"/>
      <c r="K53" s="96">
        <f t="shared" si="68"/>
        <v>0</v>
      </c>
      <c r="L53" s="96">
        <f t="shared" si="69"/>
        <v>0</v>
      </c>
    </row>
    <row r="54" spans="1:12" ht="20.399999999999999" x14ac:dyDescent="0.25">
      <c r="A54" s="109" t="s">
        <v>607</v>
      </c>
      <c r="B54" s="106" t="s">
        <v>608</v>
      </c>
      <c r="C54" s="96">
        <f>SUM(C55:C59)</f>
        <v>0</v>
      </c>
      <c r="D54" s="96">
        <f>SUM(D55:D59)</f>
        <v>0</v>
      </c>
      <c r="E54" s="96">
        <f>SUM(E55:E59)</f>
        <v>0</v>
      </c>
      <c r="F54" s="96">
        <f t="shared" ref="F54:L54" si="70">SUM(F55:F59)</f>
        <v>0</v>
      </c>
      <c r="G54" s="96">
        <f t="shared" si="70"/>
        <v>0</v>
      </c>
      <c r="H54" s="96">
        <f t="shared" si="70"/>
        <v>0</v>
      </c>
      <c r="I54" s="96">
        <f t="shared" si="70"/>
        <v>0</v>
      </c>
      <c r="J54" s="96">
        <f t="shared" si="70"/>
        <v>0</v>
      </c>
      <c r="K54" s="96">
        <f t="shared" si="70"/>
        <v>0</v>
      </c>
      <c r="L54" s="96">
        <f t="shared" si="70"/>
        <v>0</v>
      </c>
    </row>
    <row r="55" spans="1:12" ht="30.6" x14ac:dyDescent="0.25">
      <c r="A55" s="109"/>
      <c r="B55" s="106" t="s">
        <v>609</v>
      </c>
      <c r="C55" s="95">
        <f t="shared" ref="C55:C61" si="71">F55+I55</f>
        <v>0</v>
      </c>
      <c r="D55" s="96">
        <f t="shared" ref="D55:D61" si="72">G55+J55</f>
        <v>0</v>
      </c>
      <c r="E55" s="96">
        <f t="shared" ref="E55:E61" si="73">C55+D55</f>
        <v>0</v>
      </c>
      <c r="F55" s="104"/>
      <c r="G55" s="104"/>
      <c r="H55" s="96">
        <f t="shared" ref="H55:H61" si="74">F55+G55</f>
        <v>0</v>
      </c>
      <c r="I55" s="104"/>
      <c r="J55" s="104"/>
      <c r="K55" s="96">
        <f t="shared" ref="K55:K61" si="75">I55+J55</f>
        <v>0</v>
      </c>
      <c r="L55" s="96">
        <f t="shared" ref="L55:L61" si="76">K55+H55</f>
        <v>0</v>
      </c>
    </row>
    <row r="56" spans="1:12" ht="30.6" x14ac:dyDescent="0.25">
      <c r="A56" s="109"/>
      <c r="B56" s="106" t="s">
        <v>610</v>
      </c>
      <c r="C56" s="95">
        <f t="shared" si="71"/>
        <v>0</v>
      </c>
      <c r="D56" s="96">
        <f t="shared" si="72"/>
        <v>0</v>
      </c>
      <c r="E56" s="96">
        <f t="shared" si="73"/>
        <v>0</v>
      </c>
      <c r="F56" s="104"/>
      <c r="G56" s="104"/>
      <c r="H56" s="96">
        <f t="shared" si="74"/>
        <v>0</v>
      </c>
      <c r="I56" s="104"/>
      <c r="J56" s="104"/>
      <c r="K56" s="96">
        <f t="shared" si="75"/>
        <v>0</v>
      </c>
      <c r="L56" s="96">
        <f t="shared" si="76"/>
        <v>0</v>
      </c>
    </row>
    <row r="57" spans="1:12" ht="30.75" customHeight="1" x14ac:dyDescent="0.25">
      <c r="A57" s="109"/>
      <c r="B57" s="106" t="s">
        <v>611</v>
      </c>
      <c r="C57" s="95">
        <f t="shared" si="71"/>
        <v>0</v>
      </c>
      <c r="D57" s="96">
        <f t="shared" si="72"/>
        <v>0</v>
      </c>
      <c r="E57" s="96">
        <f t="shared" si="73"/>
        <v>0</v>
      </c>
      <c r="F57" s="104"/>
      <c r="G57" s="104"/>
      <c r="H57" s="96">
        <f t="shared" si="74"/>
        <v>0</v>
      </c>
      <c r="I57" s="104"/>
      <c r="J57" s="104"/>
      <c r="K57" s="96">
        <f t="shared" si="75"/>
        <v>0</v>
      </c>
      <c r="L57" s="96">
        <f t="shared" si="76"/>
        <v>0</v>
      </c>
    </row>
    <row r="58" spans="1:12" ht="28.5" customHeight="1" x14ac:dyDescent="0.25">
      <c r="A58" s="109"/>
      <c r="B58" s="106" t="s">
        <v>91</v>
      </c>
      <c r="C58" s="95">
        <f t="shared" si="71"/>
        <v>0</v>
      </c>
      <c r="D58" s="96">
        <f t="shared" si="72"/>
        <v>0</v>
      </c>
      <c r="E58" s="96">
        <f t="shared" si="73"/>
        <v>0</v>
      </c>
      <c r="F58" s="104"/>
      <c r="G58" s="104"/>
      <c r="H58" s="96">
        <f t="shared" si="74"/>
        <v>0</v>
      </c>
      <c r="I58" s="104"/>
      <c r="J58" s="104"/>
      <c r="K58" s="96">
        <f t="shared" si="75"/>
        <v>0</v>
      </c>
      <c r="L58" s="96">
        <f t="shared" si="76"/>
        <v>0</v>
      </c>
    </row>
    <row r="59" spans="1:12" ht="30.6" x14ac:dyDescent="0.25">
      <c r="A59" s="109"/>
      <c r="B59" s="106" t="s">
        <v>612</v>
      </c>
      <c r="C59" s="95">
        <f t="shared" si="71"/>
        <v>0</v>
      </c>
      <c r="D59" s="96">
        <f t="shared" si="72"/>
        <v>0</v>
      </c>
      <c r="E59" s="96">
        <f t="shared" si="73"/>
        <v>0</v>
      </c>
      <c r="F59" s="104"/>
      <c r="G59" s="104"/>
      <c r="H59" s="96">
        <f t="shared" si="74"/>
        <v>0</v>
      </c>
      <c r="I59" s="104"/>
      <c r="J59" s="104"/>
      <c r="K59" s="96">
        <f t="shared" si="75"/>
        <v>0</v>
      </c>
      <c r="L59" s="96">
        <f t="shared" si="76"/>
        <v>0</v>
      </c>
    </row>
    <row r="60" spans="1:12" x14ac:dyDescent="0.25">
      <c r="A60" s="109" t="s">
        <v>613</v>
      </c>
      <c r="B60" s="106" t="s">
        <v>528</v>
      </c>
      <c r="C60" s="95">
        <f t="shared" si="71"/>
        <v>0</v>
      </c>
      <c r="D60" s="96">
        <f t="shared" si="72"/>
        <v>0</v>
      </c>
      <c r="E60" s="96">
        <f t="shared" si="73"/>
        <v>0</v>
      </c>
      <c r="F60" s="104"/>
      <c r="G60" s="104"/>
      <c r="H60" s="96">
        <f t="shared" si="74"/>
        <v>0</v>
      </c>
      <c r="I60" s="104"/>
      <c r="J60" s="104"/>
      <c r="K60" s="96">
        <f t="shared" si="75"/>
        <v>0</v>
      </c>
      <c r="L60" s="96">
        <f t="shared" si="76"/>
        <v>0</v>
      </c>
    </row>
    <row r="61" spans="1:12" ht="20.399999999999999" x14ac:dyDescent="0.25">
      <c r="A61" s="109" t="s">
        <v>614</v>
      </c>
      <c r="B61" s="106" t="s">
        <v>615</v>
      </c>
      <c r="C61" s="95">
        <f t="shared" si="71"/>
        <v>0</v>
      </c>
      <c r="D61" s="96">
        <f t="shared" si="72"/>
        <v>0</v>
      </c>
      <c r="E61" s="96">
        <f t="shared" si="73"/>
        <v>0</v>
      </c>
      <c r="F61" s="104"/>
      <c r="G61" s="104"/>
      <c r="H61" s="96">
        <f t="shared" si="74"/>
        <v>0</v>
      </c>
      <c r="I61" s="104"/>
      <c r="J61" s="104"/>
      <c r="K61" s="96">
        <f t="shared" si="75"/>
        <v>0</v>
      </c>
      <c r="L61" s="96">
        <f t="shared" si="76"/>
        <v>0</v>
      </c>
    </row>
    <row r="62" spans="1:12" x14ac:dyDescent="0.25">
      <c r="A62" s="410" t="s">
        <v>616</v>
      </c>
      <c r="B62" s="410"/>
      <c r="C62" s="96">
        <f>C51+C54+C60+C61</f>
        <v>0</v>
      </c>
      <c r="D62" s="96">
        <f t="shared" ref="D62:L62" si="77">D51+D54+D60+D61</f>
        <v>0</v>
      </c>
      <c r="E62" s="96">
        <f t="shared" si="77"/>
        <v>0</v>
      </c>
      <c r="F62" s="96">
        <f t="shared" si="77"/>
        <v>0</v>
      </c>
      <c r="G62" s="96">
        <f t="shared" si="77"/>
        <v>0</v>
      </c>
      <c r="H62" s="96">
        <f t="shared" si="77"/>
        <v>0</v>
      </c>
      <c r="I62" s="96">
        <f t="shared" si="77"/>
        <v>0</v>
      </c>
      <c r="J62" s="96">
        <f t="shared" si="77"/>
        <v>0</v>
      </c>
      <c r="K62" s="96">
        <f t="shared" si="77"/>
        <v>0</v>
      </c>
      <c r="L62" s="96">
        <f t="shared" si="77"/>
        <v>0</v>
      </c>
    </row>
    <row r="63" spans="1:12" x14ac:dyDescent="0.25">
      <c r="A63" s="412" t="s">
        <v>617</v>
      </c>
      <c r="B63" s="409"/>
      <c r="C63" s="409"/>
      <c r="D63" s="409"/>
      <c r="E63" s="409"/>
      <c r="F63" s="96"/>
      <c r="G63" s="96"/>
      <c r="H63" s="96"/>
      <c r="I63" s="96"/>
      <c r="J63" s="96"/>
      <c r="K63" s="96"/>
      <c r="L63" s="96"/>
    </row>
    <row r="64" spans="1:12" ht="20.399999999999999" x14ac:dyDescent="0.25">
      <c r="A64" s="109" t="s">
        <v>618</v>
      </c>
      <c r="B64" s="106" t="s">
        <v>619</v>
      </c>
      <c r="C64" s="95">
        <f t="shared" ref="C64:C65" si="78">F64+I64</f>
        <v>0</v>
      </c>
      <c r="D64" s="96">
        <f t="shared" ref="D64:D65" si="79">G64+J64</f>
        <v>0</v>
      </c>
      <c r="E64" s="96">
        <f t="shared" ref="E64:E65" si="80">C64+D64</f>
        <v>0</v>
      </c>
      <c r="F64" s="104"/>
      <c r="G64" s="104"/>
      <c r="H64" s="96">
        <f t="shared" ref="H64:H65" si="81">F64+G64</f>
        <v>0</v>
      </c>
      <c r="I64" s="104"/>
      <c r="J64" s="104"/>
      <c r="K64" s="96">
        <f t="shared" ref="K64:K65" si="82">I64+J64</f>
        <v>0</v>
      </c>
      <c r="L64" s="96">
        <f t="shared" ref="L64:L65" si="83">K64+H64</f>
        <v>0</v>
      </c>
    </row>
    <row r="65" spans="1:12" x14ac:dyDescent="0.25">
      <c r="A65" s="109" t="s">
        <v>620</v>
      </c>
      <c r="B65" s="106" t="s">
        <v>621</v>
      </c>
      <c r="C65" s="95">
        <f t="shared" si="78"/>
        <v>0</v>
      </c>
      <c r="D65" s="96">
        <f t="shared" si="79"/>
        <v>0</v>
      </c>
      <c r="E65" s="96">
        <f t="shared" si="80"/>
        <v>0</v>
      </c>
      <c r="F65" s="104"/>
      <c r="G65" s="104"/>
      <c r="H65" s="96">
        <f t="shared" si="81"/>
        <v>0</v>
      </c>
      <c r="I65" s="104"/>
      <c r="J65" s="104"/>
      <c r="K65" s="96">
        <f t="shared" si="82"/>
        <v>0</v>
      </c>
      <c r="L65" s="96">
        <f t="shared" si="83"/>
        <v>0</v>
      </c>
    </row>
    <row r="66" spans="1:12" x14ac:dyDescent="0.25">
      <c r="A66" s="410" t="s">
        <v>622</v>
      </c>
      <c r="B66" s="410"/>
      <c r="C66" s="96">
        <f>SUM(C64:C65)</f>
        <v>0</v>
      </c>
      <c r="D66" s="96">
        <f t="shared" ref="D66:E66" si="84">SUM(D64:D65)</f>
        <v>0</v>
      </c>
      <c r="E66" s="96">
        <f t="shared" si="84"/>
        <v>0</v>
      </c>
      <c r="F66" s="96">
        <f t="shared" ref="F66:L66" si="85">SUM(F64:F65)</f>
        <v>0</v>
      </c>
      <c r="G66" s="96">
        <f t="shared" si="85"/>
        <v>0</v>
      </c>
      <c r="H66" s="96">
        <f t="shared" si="85"/>
        <v>0</v>
      </c>
      <c r="I66" s="96">
        <f t="shared" si="85"/>
        <v>0</v>
      </c>
      <c r="J66" s="96">
        <f t="shared" si="85"/>
        <v>0</v>
      </c>
      <c r="K66" s="96">
        <f t="shared" si="85"/>
        <v>0</v>
      </c>
      <c r="L66" s="96">
        <f t="shared" si="85"/>
        <v>0</v>
      </c>
    </row>
    <row r="67" spans="1:12" x14ac:dyDescent="0.25">
      <c r="A67" s="410" t="s">
        <v>638</v>
      </c>
      <c r="B67" s="410"/>
      <c r="C67" s="96">
        <f t="shared" ref="C67:L67" si="86">C13+C16+C41+C49+C62+C66</f>
        <v>0</v>
      </c>
      <c r="D67" s="96">
        <f t="shared" si="86"/>
        <v>0</v>
      </c>
      <c r="E67" s="96">
        <f t="shared" si="86"/>
        <v>0</v>
      </c>
      <c r="F67" s="96">
        <f t="shared" si="86"/>
        <v>0</v>
      </c>
      <c r="G67" s="96">
        <f t="shared" si="86"/>
        <v>0</v>
      </c>
      <c r="H67" s="96">
        <f t="shared" si="86"/>
        <v>0</v>
      </c>
      <c r="I67" s="96">
        <f t="shared" si="86"/>
        <v>0</v>
      </c>
      <c r="J67" s="96">
        <f t="shared" si="86"/>
        <v>0</v>
      </c>
      <c r="K67" s="96">
        <f t="shared" si="86"/>
        <v>0</v>
      </c>
      <c r="L67" s="96">
        <f t="shared" si="86"/>
        <v>0</v>
      </c>
    </row>
    <row r="68" spans="1:12" x14ac:dyDescent="0.25">
      <c r="A68" s="410" t="s">
        <v>624</v>
      </c>
      <c r="B68" s="410"/>
      <c r="C68" s="96">
        <f t="shared" ref="C68:L68" si="87">C10+C11+C12+C16+C43+C44+C52</f>
        <v>0</v>
      </c>
      <c r="D68" s="96">
        <f t="shared" si="87"/>
        <v>0</v>
      </c>
      <c r="E68" s="96">
        <f t="shared" si="87"/>
        <v>0</v>
      </c>
      <c r="F68" s="96">
        <f t="shared" si="87"/>
        <v>0</v>
      </c>
      <c r="G68" s="96">
        <f t="shared" si="87"/>
        <v>0</v>
      </c>
      <c r="H68" s="96">
        <f t="shared" si="87"/>
        <v>0</v>
      </c>
      <c r="I68" s="96">
        <f t="shared" si="87"/>
        <v>0</v>
      </c>
      <c r="J68" s="96">
        <f t="shared" si="87"/>
        <v>0</v>
      </c>
      <c r="K68" s="96">
        <f t="shared" si="87"/>
        <v>0</v>
      </c>
      <c r="L68" s="96">
        <f t="shared" si="87"/>
        <v>0</v>
      </c>
    </row>
    <row r="69" spans="1:12" x14ac:dyDescent="0.25">
      <c r="A69" s="412" t="s">
        <v>681</v>
      </c>
      <c r="B69" s="409"/>
      <c r="C69" s="409"/>
      <c r="D69" s="409"/>
      <c r="E69" s="409"/>
      <c r="F69" s="96"/>
      <c r="G69" s="96"/>
      <c r="H69" s="96"/>
      <c r="I69" s="96"/>
      <c r="J69" s="96"/>
      <c r="K69" s="96"/>
      <c r="L69" s="96"/>
    </row>
    <row r="70" spans="1:12" ht="81.599999999999994" x14ac:dyDescent="0.25">
      <c r="A70" s="110" t="s">
        <v>627</v>
      </c>
      <c r="B70" s="106" t="s">
        <v>143</v>
      </c>
      <c r="C70" s="105">
        <f t="shared" ref="C70:C79" si="88">F70+I70</f>
        <v>0</v>
      </c>
      <c r="D70" s="96">
        <f t="shared" ref="D70:D79" si="89">G70+J70</f>
        <v>0</v>
      </c>
      <c r="E70" s="96">
        <f t="shared" ref="E70:E79" si="90">C70+D70</f>
        <v>0</v>
      </c>
      <c r="F70" s="104"/>
      <c r="G70" s="104"/>
      <c r="H70" s="96">
        <f t="shared" ref="H70:H79" si="91">F70+G70</f>
        <v>0</v>
      </c>
      <c r="I70" s="104"/>
      <c r="J70" s="104"/>
      <c r="K70" s="96">
        <f t="shared" ref="K70:K79" si="92">I70+J70</f>
        <v>0</v>
      </c>
      <c r="L70" s="96">
        <f t="shared" ref="L70:L79" si="93">K70+H70</f>
        <v>0</v>
      </c>
    </row>
    <row r="71" spans="1:12" ht="61.2" x14ac:dyDescent="0.25">
      <c r="A71" s="110" t="s">
        <v>628</v>
      </c>
      <c r="B71" s="106" t="s">
        <v>173</v>
      </c>
      <c r="C71" s="105">
        <f t="shared" si="88"/>
        <v>0</v>
      </c>
      <c r="D71" s="96">
        <f t="shared" si="89"/>
        <v>0</v>
      </c>
      <c r="E71" s="96">
        <f t="shared" si="90"/>
        <v>0</v>
      </c>
      <c r="F71" s="104"/>
      <c r="G71" s="104"/>
      <c r="H71" s="96">
        <f t="shared" si="91"/>
        <v>0</v>
      </c>
      <c r="I71" s="104"/>
      <c r="J71" s="104"/>
      <c r="K71" s="96">
        <f t="shared" si="92"/>
        <v>0</v>
      </c>
      <c r="L71" s="96">
        <f t="shared" si="93"/>
        <v>0</v>
      </c>
    </row>
    <row r="72" spans="1:12" ht="61.2" x14ac:dyDescent="0.25">
      <c r="A72" s="110" t="s">
        <v>629</v>
      </c>
      <c r="B72" s="106" t="s">
        <v>293</v>
      </c>
      <c r="C72" s="105">
        <f t="shared" si="88"/>
        <v>0</v>
      </c>
      <c r="D72" s="96">
        <f t="shared" si="89"/>
        <v>0</v>
      </c>
      <c r="E72" s="96">
        <f t="shared" si="90"/>
        <v>0</v>
      </c>
      <c r="F72" s="104"/>
      <c r="G72" s="104"/>
      <c r="H72" s="96">
        <f t="shared" si="91"/>
        <v>0</v>
      </c>
      <c r="I72" s="104"/>
      <c r="J72" s="104"/>
      <c r="K72" s="96">
        <f t="shared" si="92"/>
        <v>0</v>
      </c>
      <c r="L72" s="96">
        <f t="shared" si="93"/>
        <v>0</v>
      </c>
    </row>
    <row r="73" spans="1:12" ht="51" x14ac:dyDescent="0.25">
      <c r="A73" s="110" t="s">
        <v>630</v>
      </c>
      <c r="B73" s="106" t="s">
        <v>296</v>
      </c>
      <c r="C73" s="105">
        <f t="shared" si="88"/>
        <v>0</v>
      </c>
      <c r="D73" s="96">
        <f t="shared" si="89"/>
        <v>0</v>
      </c>
      <c r="E73" s="96">
        <f t="shared" si="90"/>
        <v>0</v>
      </c>
      <c r="F73" s="104"/>
      <c r="G73" s="104"/>
      <c r="H73" s="96">
        <f t="shared" si="91"/>
        <v>0</v>
      </c>
      <c r="I73" s="104"/>
      <c r="J73" s="104"/>
      <c r="K73" s="96">
        <f t="shared" si="92"/>
        <v>0</v>
      </c>
      <c r="L73" s="96">
        <f t="shared" si="93"/>
        <v>0</v>
      </c>
    </row>
    <row r="74" spans="1:12" ht="40.799999999999997" x14ac:dyDescent="0.25">
      <c r="A74" s="110" t="s">
        <v>631</v>
      </c>
      <c r="B74" s="106" t="s">
        <v>279</v>
      </c>
      <c r="C74" s="105">
        <f t="shared" si="88"/>
        <v>0</v>
      </c>
      <c r="D74" s="96">
        <f t="shared" si="89"/>
        <v>0</v>
      </c>
      <c r="E74" s="96">
        <f t="shared" si="90"/>
        <v>0</v>
      </c>
      <c r="F74" s="104"/>
      <c r="G74" s="104"/>
      <c r="H74" s="96">
        <f t="shared" si="91"/>
        <v>0</v>
      </c>
      <c r="I74" s="104"/>
      <c r="J74" s="104"/>
      <c r="K74" s="96">
        <f t="shared" si="92"/>
        <v>0</v>
      </c>
      <c r="L74" s="96">
        <f t="shared" si="93"/>
        <v>0</v>
      </c>
    </row>
    <row r="75" spans="1:12" ht="81.599999999999994" x14ac:dyDescent="0.25">
      <c r="A75" s="110" t="s">
        <v>632</v>
      </c>
      <c r="B75" s="106" t="s">
        <v>144</v>
      </c>
      <c r="C75" s="105">
        <f t="shared" si="88"/>
        <v>0</v>
      </c>
      <c r="D75" s="96">
        <f t="shared" si="89"/>
        <v>0</v>
      </c>
      <c r="E75" s="96">
        <f t="shared" si="90"/>
        <v>0</v>
      </c>
      <c r="F75" s="104"/>
      <c r="G75" s="104"/>
      <c r="H75" s="96">
        <f t="shared" si="91"/>
        <v>0</v>
      </c>
      <c r="I75" s="104"/>
      <c r="J75" s="104"/>
      <c r="K75" s="96">
        <f t="shared" si="92"/>
        <v>0</v>
      </c>
      <c r="L75" s="96">
        <f t="shared" si="93"/>
        <v>0</v>
      </c>
    </row>
    <row r="76" spans="1:12" ht="61.2" x14ac:dyDescent="0.25">
      <c r="A76" s="110" t="s">
        <v>633</v>
      </c>
      <c r="B76" s="106" t="s">
        <v>174</v>
      </c>
      <c r="C76" s="105">
        <f t="shared" si="88"/>
        <v>0</v>
      </c>
      <c r="D76" s="96">
        <f t="shared" si="89"/>
        <v>0</v>
      </c>
      <c r="E76" s="96">
        <f t="shared" si="90"/>
        <v>0</v>
      </c>
      <c r="F76" s="104"/>
      <c r="G76" s="104"/>
      <c r="H76" s="96">
        <f t="shared" si="91"/>
        <v>0</v>
      </c>
      <c r="I76" s="104"/>
      <c r="J76" s="104"/>
      <c r="K76" s="96">
        <f t="shared" si="92"/>
        <v>0</v>
      </c>
      <c r="L76" s="96">
        <f t="shared" si="93"/>
        <v>0</v>
      </c>
    </row>
    <row r="77" spans="1:12" ht="51" x14ac:dyDescent="0.25">
      <c r="A77" s="110" t="s">
        <v>634</v>
      </c>
      <c r="B77" s="106" t="s">
        <v>297</v>
      </c>
      <c r="C77" s="105">
        <f t="shared" si="88"/>
        <v>0</v>
      </c>
      <c r="D77" s="96">
        <f t="shared" si="89"/>
        <v>0</v>
      </c>
      <c r="E77" s="96">
        <f t="shared" si="90"/>
        <v>0</v>
      </c>
      <c r="F77" s="104"/>
      <c r="G77" s="104"/>
      <c r="H77" s="96">
        <f t="shared" si="91"/>
        <v>0</v>
      </c>
      <c r="I77" s="104"/>
      <c r="J77" s="104"/>
      <c r="K77" s="96">
        <f t="shared" si="92"/>
        <v>0</v>
      </c>
      <c r="L77" s="96">
        <f t="shared" si="93"/>
        <v>0</v>
      </c>
    </row>
    <row r="78" spans="1:12" ht="61.2" x14ac:dyDescent="0.25">
      <c r="A78" s="110" t="s">
        <v>635</v>
      </c>
      <c r="B78" s="106" t="s">
        <v>294</v>
      </c>
      <c r="C78" s="105">
        <f t="shared" si="88"/>
        <v>0</v>
      </c>
      <c r="D78" s="96">
        <f t="shared" si="89"/>
        <v>0</v>
      </c>
      <c r="E78" s="96">
        <f t="shared" si="90"/>
        <v>0</v>
      </c>
      <c r="F78" s="104"/>
      <c r="G78" s="104"/>
      <c r="H78" s="96">
        <f t="shared" si="91"/>
        <v>0</v>
      </c>
      <c r="I78" s="104"/>
      <c r="J78" s="104"/>
      <c r="K78" s="96">
        <f t="shared" si="92"/>
        <v>0</v>
      </c>
      <c r="L78" s="96">
        <f t="shared" si="93"/>
        <v>0</v>
      </c>
    </row>
    <row r="79" spans="1:12" ht="40.799999999999997" x14ac:dyDescent="0.25">
      <c r="A79" s="110" t="s">
        <v>636</v>
      </c>
      <c r="B79" s="106" t="s">
        <v>280</v>
      </c>
      <c r="C79" s="105">
        <f t="shared" si="88"/>
        <v>0</v>
      </c>
      <c r="D79" s="96">
        <f t="shared" si="89"/>
        <v>0</v>
      </c>
      <c r="E79" s="96">
        <f t="shared" si="90"/>
        <v>0</v>
      </c>
      <c r="F79" s="104"/>
      <c r="G79" s="104"/>
      <c r="H79" s="96">
        <f t="shared" si="91"/>
        <v>0</v>
      </c>
      <c r="I79" s="104"/>
      <c r="J79" s="104"/>
      <c r="K79" s="96">
        <f t="shared" si="92"/>
        <v>0</v>
      </c>
      <c r="L79" s="96">
        <f t="shared" si="93"/>
        <v>0</v>
      </c>
    </row>
    <row r="80" spans="1:12" x14ac:dyDescent="0.25">
      <c r="A80" s="410" t="s">
        <v>684</v>
      </c>
      <c r="B80" s="410"/>
      <c r="C80" s="96">
        <f>SUM(C70:C79)</f>
        <v>0</v>
      </c>
      <c r="D80" s="96">
        <f t="shared" ref="D80:L80" si="94">SUM(D70:D79)</f>
        <v>0</v>
      </c>
      <c r="E80" s="96">
        <f t="shared" si="94"/>
        <v>0</v>
      </c>
      <c r="F80" s="96">
        <f t="shared" si="94"/>
        <v>0</v>
      </c>
      <c r="G80" s="96">
        <f t="shared" si="94"/>
        <v>0</v>
      </c>
      <c r="H80" s="96">
        <f t="shared" si="94"/>
        <v>0</v>
      </c>
      <c r="I80" s="96">
        <f t="shared" si="94"/>
        <v>0</v>
      </c>
      <c r="J80" s="96">
        <f t="shared" si="94"/>
        <v>0</v>
      </c>
      <c r="K80" s="96">
        <f t="shared" si="94"/>
        <v>0</v>
      </c>
      <c r="L80" s="96">
        <f t="shared" si="94"/>
        <v>0</v>
      </c>
    </row>
    <row r="81" spans="1:13" x14ac:dyDescent="0.25">
      <c r="A81" s="410" t="s">
        <v>623</v>
      </c>
      <c r="B81" s="410"/>
      <c r="C81" s="96">
        <f>C80+C67</f>
        <v>0</v>
      </c>
      <c r="D81" s="96">
        <f t="shared" ref="D81:L81" si="95">D80+D67</f>
        <v>0</v>
      </c>
      <c r="E81" s="96">
        <f t="shared" si="95"/>
        <v>0</v>
      </c>
      <c r="F81" s="96">
        <f t="shared" si="95"/>
        <v>0</v>
      </c>
      <c r="G81" s="96">
        <f t="shared" si="95"/>
        <v>0</v>
      </c>
      <c r="H81" s="96">
        <f t="shared" si="95"/>
        <v>0</v>
      </c>
      <c r="I81" s="96">
        <f t="shared" si="95"/>
        <v>0</v>
      </c>
      <c r="J81" s="96">
        <f t="shared" si="95"/>
        <v>0</v>
      </c>
      <c r="K81" s="96">
        <f t="shared" si="95"/>
        <v>0</v>
      </c>
      <c r="L81" s="96">
        <f t="shared" si="95"/>
        <v>0</v>
      </c>
    </row>
    <row r="82" spans="1:13" x14ac:dyDescent="0.25">
      <c r="B82" s="111"/>
      <c r="C82" s="335"/>
      <c r="D82" s="335"/>
      <c r="E82" s="335"/>
      <c r="F82" s="335"/>
      <c r="G82" s="335"/>
      <c r="H82" s="335"/>
      <c r="I82" s="335"/>
      <c r="J82" s="335"/>
      <c r="K82" s="335"/>
      <c r="L82" s="335"/>
    </row>
    <row r="83" spans="1:13" x14ac:dyDescent="0.25">
      <c r="B83" s="111"/>
      <c r="C83" s="335"/>
      <c r="D83" s="335"/>
      <c r="E83" s="335"/>
      <c r="F83" s="335"/>
      <c r="G83" s="335"/>
      <c r="H83" s="335"/>
      <c r="I83" s="335"/>
      <c r="J83" s="335"/>
      <c r="K83" s="335"/>
      <c r="L83" s="335"/>
    </row>
    <row r="84" spans="1:13" x14ac:dyDescent="0.25">
      <c r="B84" s="111"/>
      <c r="C84" s="335"/>
      <c r="D84" s="335"/>
      <c r="E84" s="335"/>
      <c r="F84" s="335"/>
      <c r="G84" s="335"/>
      <c r="H84" s="335"/>
      <c r="I84" s="335"/>
      <c r="J84" s="335"/>
      <c r="K84" s="335"/>
      <c r="L84" s="335"/>
    </row>
    <row r="88" spans="1:13" ht="28.8" customHeight="1" x14ac:dyDescent="0.25"/>
    <row r="89" spans="1:13" ht="36" x14ac:dyDescent="0.25">
      <c r="B89" s="203" t="s">
        <v>697</v>
      </c>
      <c r="C89" s="97" t="s">
        <v>539</v>
      </c>
      <c r="D89" s="98" t="s">
        <v>540</v>
      </c>
      <c r="E89" s="97" t="s">
        <v>541</v>
      </c>
      <c r="F89" s="418" t="str">
        <f>'4B-Deviz Obiectiv Productie'!F95:G95</f>
        <v>Cheltuieli eligibile</v>
      </c>
      <c r="G89" s="418"/>
      <c r="H89" s="101" t="str">
        <f>'4B-Deviz Obiectiv Productie'!H95</f>
        <v>Total eligibil</v>
      </c>
      <c r="I89" s="419" t="str">
        <f>'4B-Deviz Obiectiv Productie'!I95:J95</f>
        <v>Cheltuieli neeligibile</v>
      </c>
      <c r="J89" s="419"/>
      <c r="K89" s="205" t="str">
        <f>'4B-Deviz Obiectiv Productie'!K95</f>
        <v>Total neeligibil</v>
      </c>
      <c r="L89" s="192" t="str">
        <f>'4B-Deviz Obiectiv Productie'!L95</f>
        <v>TOTAL CHELTUIELI PROIECT</v>
      </c>
      <c r="M89" s="2"/>
    </row>
    <row r="90" spans="1:13" x14ac:dyDescent="0.25">
      <c r="B90" s="206"/>
      <c r="C90" s="207"/>
      <c r="D90" s="207"/>
      <c r="E90" s="207"/>
      <c r="F90" s="208" t="str">
        <f>'4B-Deviz Obiectiv Productie'!F96</f>
        <v>Baza</v>
      </c>
      <c r="G90" s="208" t="str">
        <f>'4B-Deviz Obiectiv Productie'!G96</f>
        <v>TVA elig.</v>
      </c>
      <c r="H90" s="208">
        <f>'4B-Deviz Obiectiv Productie'!H96</f>
        <v>0</v>
      </c>
      <c r="I90" s="208" t="str">
        <f>'4B-Deviz Obiectiv Productie'!I96</f>
        <v>Baza</v>
      </c>
      <c r="J90" s="208" t="str">
        <f>'4B-Deviz Obiectiv Productie'!J96</f>
        <v>TVA ne-elig.</v>
      </c>
      <c r="K90" s="208">
        <f>'4B-Deviz Obiectiv Productie'!K96</f>
        <v>0</v>
      </c>
      <c r="L90" s="208">
        <f>'4B-Deviz Obiectiv Productie'!L96</f>
        <v>0</v>
      </c>
      <c r="M90" s="2"/>
    </row>
    <row r="91" spans="1:13" x14ac:dyDescent="0.25">
      <c r="A91" s="106" t="str">
        <f>A48</f>
        <v>4.6</v>
      </c>
      <c r="B91" s="106" t="str">
        <f>B48</f>
        <v>Active necorporale</v>
      </c>
      <c r="C91" s="100">
        <f t="shared" ref="C91:E91" si="96">SUM(C92:C101)</f>
        <v>0</v>
      </c>
      <c r="D91" s="100">
        <f t="shared" si="96"/>
        <v>0</v>
      </c>
      <c r="E91" s="100">
        <f t="shared" si="96"/>
        <v>0</v>
      </c>
      <c r="F91" s="100">
        <f>SUM(F92:F101)</f>
        <v>0</v>
      </c>
      <c r="G91" s="100">
        <f t="shared" ref="G91:L91" si="97">SUM(G92:G101)</f>
        <v>0</v>
      </c>
      <c r="H91" s="100">
        <f t="shared" si="97"/>
        <v>0</v>
      </c>
      <c r="I91" s="100">
        <f t="shared" si="97"/>
        <v>0</v>
      </c>
      <c r="J91" s="100">
        <f t="shared" si="97"/>
        <v>0</v>
      </c>
      <c r="K91" s="100">
        <f t="shared" si="97"/>
        <v>0</v>
      </c>
      <c r="L91" s="100">
        <f t="shared" si="97"/>
        <v>0</v>
      </c>
      <c r="M91" s="2"/>
    </row>
    <row r="92" spans="1:13" x14ac:dyDescent="0.25">
      <c r="A92" s="106">
        <v>1</v>
      </c>
      <c r="B92" s="209"/>
      <c r="C92" s="103"/>
      <c r="D92" s="103"/>
      <c r="E92" s="8">
        <f>C92+D92</f>
        <v>0</v>
      </c>
      <c r="F92" s="103"/>
      <c r="G92" s="103"/>
      <c r="H92" s="8">
        <f>F92+G92</f>
        <v>0</v>
      </c>
      <c r="I92" s="103"/>
      <c r="J92" s="103"/>
      <c r="K92" s="8">
        <f>I92+J92</f>
        <v>0</v>
      </c>
      <c r="L92" s="8">
        <f>K92+H92</f>
        <v>0</v>
      </c>
      <c r="M92" s="2"/>
    </row>
    <row r="93" spans="1:13" x14ac:dyDescent="0.25">
      <c r="A93" s="106">
        <v>2</v>
      </c>
      <c r="B93" s="209"/>
      <c r="C93" s="103"/>
      <c r="D93" s="103"/>
      <c r="E93" s="8">
        <f t="shared" ref="E93:E101" si="98">C93+D93</f>
        <v>0</v>
      </c>
      <c r="F93" s="103"/>
      <c r="G93" s="103"/>
      <c r="H93" s="8">
        <f t="shared" ref="H93:H101" si="99">F93+G93</f>
        <v>0</v>
      </c>
      <c r="I93" s="103"/>
      <c r="J93" s="103"/>
      <c r="K93" s="8">
        <f t="shared" ref="K93:K101" si="100">I93+J93</f>
        <v>0</v>
      </c>
      <c r="L93" s="8">
        <f t="shared" ref="L93:L101" si="101">K93+H93</f>
        <v>0</v>
      </c>
      <c r="M93" s="2"/>
    </row>
    <row r="94" spans="1:13" x14ac:dyDescent="0.25">
      <c r="A94" s="106">
        <v>3</v>
      </c>
      <c r="B94" s="209"/>
      <c r="C94" s="103"/>
      <c r="D94" s="103"/>
      <c r="E94" s="8">
        <f t="shared" si="98"/>
        <v>0</v>
      </c>
      <c r="F94" s="103"/>
      <c r="G94" s="103"/>
      <c r="H94" s="8">
        <f t="shared" si="99"/>
        <v>0</v>
      </c>
      <c r="I94" s="103"/>
      <c r="J94" s="103"/>
      <c r="K94" s="8">
        <f t="shared" si="100"/>
        <v>0</v>
      </c>
      <c r="L94" s="8">
        <f t="shared" si="101"/>
        <v>0</v>
      </c>
      <c r="M94" s="2"/>
    </row>
    <row r="95" spans="1:13" x14ac:dyDescent="0.25">
      <c r="A95" s="106">
        <v>4</v>
      </c>
      <c r="B95" s="209"/>
      <c r="C95" s="103"/>
      <c r="D95" s="103"/>
      <c r="E95" s="8">
        <f t="shared" si="98"/>
        <v>0</v>
      </c>
      <c r="F95" s="103"/>
      <c r="G95" s="103"/>
      <c r="H95" s="8">
        <f t="shared" si="99"/>
        <v>0</v>
      </c>
      <c r="I95" s="103"/>
      <c r="J95" s="103"/>
      <c r="K95" s="8">
        <f t="shared" si="100"/>
        <v>0</v>
      </c>
      <c r="L95" s="8">
        <f t="shared" si="101"/>
        <v>0</v>
      </c>
      <c r="M95" s="2"/>
    </row>
    <row r="96" spans="1:13" x14ac:dyDescent="0.25">
      <c r="A96" s="106">
        <v>5</v>
      </c>
      <c r="B96" s="209"/>
      <c r="C96" s="103"/>
      <c r="D96" s="103"/>
      <c r="E96" s="8">
        <f t="shared" si="98"/>
        <v>0</v>
      </c>
      <c r="F96" s="103"/>
      <c r="G96" s="103"/>
      <c r="H96" s="8">
        <f t="shared" si="99"/>
        <v>0</v>
      </c>
      <c r="I96" s="103"/>
      <c r="J96" s="103"/>
      <c r="K96" s="8">
        <f t="shared" si="100"/>
        <v>0</v>
      </c>
      <c r="L96" s="8">
        <f t="shared" si="101"/>
        <v>0</v>
      </c>
      <c r="M96" s="2"/>
    </row>
    <row r="97" spans="1:13" x14ac:dyDescent="0.25">
      <c r="A97" s="106">
        <v>6</v>
      </c>
      <c r="B97" s="209"/>
      <c r="C97" s="103"/>
      <c r="D97" s="103"/>
      <c r="E97" s="8">
        <f t="shared" si="98"/>
        <v>0</v>
      </c>
      <c r="F97" s="103"/>
      <c r="G97" s="103"/>
      <c r="H97" s="8">
        <f t="shared" si="99"/>
        <v>0</v>
      </c>
      <c r="I97" s="103"/>
      <c r="J97" s="103"/>
      <c r="K97" s="8">
        <f t="shared" si="100"/>
        <v>0</v>
      </c>
      <c r="L97" s="8">
        <f t="shared" si="101"/>
        <v>0</v>
      </c>
      <c r="M97" s="2"/>
    </row>
    <row r="98" spans="1:13" x14ac:dyDescent="0.25">
      <c r="A98" s="106">
        <v>7</v>
      </c>
      <c r="B98" s="209"/>
      <c r="C98" s="103"/>
      <c r="D98" s="103"/>
      <c r="E98" s="8">
        <f t="shared" si="98"/>
        <v>0</v>
      </c>
      <c r="F98" s="103"/>
      <c r="G98" s="103"/>
      <c r="H98" s="8">
        <f t="shared" si="99"/>
        <v>0</v>
      </c>
      <c r="I98" s="103"/>
      <c r="J98" s="103"/>
      <c r="K98" s="8">
        <f t="shared" si="100"/>
        <v>0</v>
      </c>
      <c r="L98" s="8">
        <f t="shared" si="101"/>
        <v>0</v>
      </c>
      <c r="M98" s="2"/>
    </row>
    <row r="99" spans="1:13" x14ac:dyDescent="0.25">
      <c r="A99" s="106">
        <v>8</v>
      </c>
      <c r="B99" s="209"/>
      <c r="C99" s="103"/>
      <c r="D99" s="103"/>
      <c r="E99" s="8">
        <f t="shared" si="98"/>
        <v>0</v>
      </c>
      <c r="F99" s="103"/>
      <c r="G99" s="103"/>
      <c r="H99" s="8">
        <f t="shared" si="99"/>
        <v>0</v>
      </c>
      <c r="I99" s="103"/>
      <c r="J99" s="103"/>
      <c r="K99" s="8">
        <f t="shared" si="100"/>
        <v>0</v>
      </c>
      <c r="L99" s="8">
        <f t="shared" si="101"/>
        <v>0</v>
      </c>
      <c r="M99" s="2"/>
    </row>
    <row r="100" spans="1:13" x14ac:dyDescent="0.25">
      <c r="A100" s="106">
        <v>9</v>
      </c>
      <c r="B100" s="209"/>
      <c r="C100" s="103"/>
      <c r="D100" s="103"/>
      <c r="E100" s="8">
        <f t="shared" si="98"/>
        <v>0</v>
      </c>
      <c r="F100" s="103"/>
      <c r="G100" s="103"/>
      <c r="H100" s="8">
        <f t="shared" si="99"/>
        <v>0</v>
      </c>
      <c r="I100" s="103"/>
      <c r="J100" s="103"/>
      <c r="K100" s="8">
        <f t="shared" si="100"/>
        <v>0</v>
      </c>
      <c r="L100" s="8">
        <f t="shared" si="101"/>
        <v>0</v>
      </c>
      <c r="M100" s="2"/>
    </row>
    <row r="101" spans="1:13" x14ac:dyDescent="0.25">
      <c r="A101" s="106">
        <v>10</v>
      </c>
      <c r="B101" s="209"/>
      <c r="C101" s="103"/>
      <c r="D101" s="103"/>
      <c r="E101" s="8">
        <f t="shared" si="98"/>
        <v>0</v>
      </c>
      <c r="F101" s="103"/>
      <c r="G101" s="103"/>
      <c r="H101" s="8">
        <f t="shared" si="99"/>
        <v>0</v>
      </c>
      <c r="I101" s="103"/>
      <c r="J101" s="103"/>
      <c r="K101" s="8">
        <f t="shared" si="100"/>
        <v>0</v>
      </c>
      <c r="L101" s="8">
        <f t="shared" si="101"/>
        <v>0</v>
      </c>
      <c r="M101" s="2"/>
    </row>
    <row r="102" spans="1:13" ht="71.400000000000006" x14ac:dyDescent="0.25">
      <c r="A102" s="106">
        <f>A39</f>
        <v>0</v>
      </c>
      <c r="B102" s="106" t="s">
        <v>698</v>
      </c>
      <c r="C102" s="100">
        <f>SUM(C103:C112)</f>
        <v>0</v>
      </c>
      <c r="D102" s="100">
        <f t="shared" ref="D102:E102" si="102">SUM(D103:D112)</f>
        <v>0</v>
      </c>
      <c r="E102" s="100">
        <f t="shared" si="102"/>
        <v>0</v>
      </c>
      <c r="F102" s="100">
        <f>SUM(F103:F112)</f>
        <v>0</v>
      </c>
      <c r="G102" s="100">
        <f t="shared" ref="G102:L102" si="103">SUM(G103:G112)</f>
        <v>0</v>
      </c>
      <c r="H102" s="100">
        <f t="shared" si="103"/>
        <v>0</v>
      </c>
      <c r="I102" s="100">
        <f t="shared" si="103"/>
        <v>0</v>
      </c>
      <c r="J102" s="100">
        <f t="shared" si="103"/>
        <v>0</v>
      </c>
      <c r="K102" s="100">
        <f t="shared" si="103"/>
        <v>0</v>
      </c>
      <c r="L102" s="100">
        <f t="shared" si="103"/>
        <v>0</v>
      </c>
      <c r="M102" s="2"/>
    </row>
    <row r="103" spans="1:13" x14ac:dyDescent="0.25">
      <c r="A103" s="106">
        <v>1</v>
      </c>
      <c r="B103" s="209"/>
      <c r="C103" s="103"/>
      <c r="D103" s="103"/>
      <c r="E103" s="8">
        <f>C103+D103</f>
        <v>0</v>
      </c>
      <c r="F103" s="103"/>
      <c r="G103" s="103"/>
      <c r="H103" s="8">
        <f>F103+G103</f>
        <v>0</v>
      </c>
      <c r="I103" s="103"/>
      <c r="J103" s="103"/>
      <c r="K103" s="8">
        <f>I103+J103</f>
        <v>0</v>
      </c>
      <c r="L103" s="8">
        <f>K103+H103</f>
        <v>0</v>
      </c>
      <c r="M103" s="2"/>
    </row>
    <row r="104" spans="1:13" x14ac:dyDescent="0.25">
      <c r="A104" s="106">
        <v>2</v>
      </c>
      <c r="B104" s="209"/>
      <c r="C104" s="103"/>
      <c r="D104" s="103"/>
      <c r="E104" s="8">
        <f t="shared" ref="E104:E112" si="104">C104+D104</f>
        <v>0</v>
      </c>
      <c r="F104" s="103"/>
      <c r="G104" s="103"/>
      <c r="H104" s="8">
        <f t="shared" ref="H104:H112" si="105">F104+G104</f>
        <v>0</v>
      </c>
      <c r="I104" s="103"/>
      <c r="J104" s="103"/>
      <c r="K104" s="8">
        <f t="shared" ref="K104:K112" si="106">I104+J104</f>
        <v>0</v>
      </c>
      <c r="L104" s="8">
        <f t="shared" ref="L104:L112" si="107">K104+H104</f>
        <v>0</v>
      </c>
      <c r="M104" s="2"/>
    </row>
    <row r="105" spans="1:13" x14ac:dyDescent="0.25">
      <c r="A105" s="106">
        <v>3</v>
      </c>
      <c r="B105" s="209"/>
      <c r="C105" s="103"/>
      <c r="D105" s="103"/>
      <c r="E105" s="8">
        <f t="shared" si="104"/>
        <v>0</v>
      </c>
      <c r="F105" s="103"/>
      <c r="G105" s="103"/>
      <c r="H105" s="8">
        <f t="shared" si="105"/>
        <v>0</v>
      </c>
      <c r="I105" s="103"/>
      <c r="J105" s="103"/>
      <c r="K105" s="8">
        <f t="shared" si="106"/>
        <v>0</v>
      </c>
      <c r="L105" s="8">
        <f t="shared" si="107"/>
        <v>0</v>
      </c>
      <c r="M105" s="2"/>
    </row>
    <row r="106" spans="1:13" x14ac:dyDescent="0.25">
      <c r="A106" s="106">
        <v>4</v>
      </c>
      <c r="B106" s="209"/>
      <c r="C106" s="103"/>
      <c r="D106" s="103"/>
      <c r="E106" s="8">
        <f t="shared" si="104"/>
        <v>0</v>
      </c>
      <c r="F106" s="103"/>
      <c r="G106" s="103"/>
      <c r="H106" s="8">
        <f t="shared" si="105"/>
        <v>0</v>
      </c>
      <c r="I106" s="103"/>
      <c r="J106" s="103"/>
      <c r="K106" s="8">
        <f t="shared" si="106"/>
        <v>0</v>
      </c>
      <c r="L106" s="8">
        <f t="shared" si="107"/>
        <v>0</v>
      </c>
      <c r="M106" s="2"/>
    </row>
    <row r="107" spans="1:13" x14ac:dyDescent="0.25">
      <c r="A107" s="106">
        <v>5</v>
      </c>
      <c r="B107" s="209"/>
      <c r="C107" s="103"/>
      <c r="D107" s="103"/>
      <c r="E107" s="8">
        <f t="shared" si="104"/>
        <v>0</v>
      </c>
      <c r="F107" s="103"/>
      <c r="G107" s="103"/>
      <c r="H107" s="8">
        <f t="shared" si="105"/>
        <v>0</v>
      </c>
      <c r="I107" s="103"/>
      <c r="J107" s="103"/>
      <c r="K107" s="8">
        <f t="shared" si="106"/>
        <v>0</v>
      </c>
      <c r="L107" s="8">
        <f t="shared" si="107"/>
        <v>0</v>
      </c>
      <c r="M107" s="2"/>
    </row>
    <row r="108" spans="1:13" x14ac:dyDescent="0.25">
      <c r="A108" s="106">
        <v>6</v>
      </c>
      <c r="B108" s="209"/>
      <c r="C108" s="103"/>
      <c r="D108" s="103"/>
      <c r="E108" s="8">
        <f t="shared" si="104"/>
        <v>0</v>
      </c>
      <c r="F108" s="103"/>
      <c r="G108" s="103"/>
      <c r="H108" s="8">
        <f t="shared" si="105"/>
        <v>0</v>
      </c>
      <c r="I108" s="103"/>
      <c r="J108" s="103"/>
      <c r="K108" s="8">
        <f t="shared" si="106"/>
        <v>0</v>
      </c>
      <c r="L108" s="8">
        <f t="shared" si="107"/>
        <v>0</v>
      </c>
      <c r="M108" s="2"/>
    </row>
    <row r="109" spans="1:13" x14ac:dyDescent="0.25">
      <c r="A109" s="106">
        <v>7</v>
      </c>
      <c r="B109" s="209"/>
      <c r="C109" s="103"/>
      <c r="D109" s="103"/>
      <c r="E109" s="8">
        <f t="shared" si="104"/>
        <v>0</v>
      </c>
      <c r="F109" s="103"/>
      <c r="G109" s="103"/>
      <c r="H109" s="8">
        <f t="shared" si="105"/>
        <v>0</v>
      </c>
      <c r="I109" s="103"/>
      <c r="J109" s="103"/>
      <c r="K109" s="8">
        <f t="shared" si="106"/>
        <v>0</v>
      </c>
      <c r="L109" s="8">
        <f t="shared" si="107"/>
        <v>0</v>
      </c>
      <c r="M109" s="2"/>
    </row>
    <row r="110" spans="1:13" x14ac:dyDescent="0.25">
      <c r="A110" s="106">
        <v>8</v>
      </c>
      <c r="B110" s="209"/>
      <c r="C110" s="103"/>
      <c r="D110" s="103"/>
      <c r="E110" s="8">
        <f t="shared" si="104"/>
        <v>0</v>
      </c>
      <c r="F110" s="103"/>
      <c r="G110" s="103"/>
      <c r="H110" s="8">
        <f t="shared" si="105"/>
        <v>0</v>
      </c>
      <c r="I110" s="103"/>
      <c r="J110" s="103"/>
      <c r="K110" s="8">
        <f t="shared" si="106"/>
        <v>0</v>
      </c>
      <c r="L110" s="8">
        <f t="shared" si="107"/>
        <v>0</v>
      </c>
      <c r="M110" s="2"/>
    </row>
    <row r="111" spans="1:13" x14ac:dyDescent="0.25">
      <c r="A111" s="106">
        <v>9</v>
      </c>
      <c r="B111" s="209"/>
      <c r="C111" s="103"/>
      <c r="D111" s="103"/>
      <c r="E111" s="8">
        <f t="shared" si="104"/>
        <v>0</v>
      </c>
      <c r="F111" s="103"/>
      <c r="G111" s="103"/>
      <c r="H111" s="8">
        <f t="shared" si="105"/>
        <v>0</v>
      </c>
      <c r="I111" s="103"/>
      <c r="J111" s="103"/>
      <c r="K111" s="8">
        <f t="shared" si="106"/>
        <v>0</v>
      </c>
      <c r="L111" s="8">
        <f t="shared" si="107"/>
        <v>0</v>
      </c>
      <c r="M111" s="2"/>
    </row>
    <row r="112" spans="1:13" x14ac:dyDescent="0.25">
      <c r="A112" s="106">
        <v>10</v>
      </c>
      <c r="B112" s="209"/>
      <c r="C112" s="103"/>
      <c r="D112" s="103"/>
      <c r="E112" s="8">
        <f t="shared" si="104"/>
        <v>0</v>
      </c>
      <c r="F112" s="103"/>
      <c r="G112" s="103"/>
      <c r="H112" s="8">
        <f t="shared" si="105"/>
        <v>0</v>
      </c>
      <c r="I112" s="103"/>
      <c r="J112" s="103"/>
      <c r="K112" s="8">
        <f t="shared" si="106"/>
        <v>0</v>
      </c>
      <c r="L112" s="8">
        <f t="shared" si="107"/>
        <v>0</v>
      </c>
      <c r="M112" s="2"/>
    </row>
    <row r="113" spans="1:13" ht="40.799999999999997" x14ac:dyDescent="0.25">
      <c r="A113" s="106"/>
      <c r="B113" s="106" t="s">
        <v>699</v>
      </c>
      <c r="C113" s="100">
        <f>SUM(C114:C123)</f>
        <v>0</v>
      </c>
      <c r="D113" s="100">
        <f t="shared" ref="D113" si="108">SUM(D114:D123)</f>
        <v>0</v>
      </c>
      <c r="E113" s="100">
        <f t="shared" ref="E113" si="109">SUM(E114:E123)</f>
        <v>0</v>
      </c>
      <c r="F113" s="100">
        <f>SUM(F114:F123)</f>
        <v>0</v>
      </c>
      <c r="G113" s="100">
        <f t="shared" ref="G113" si="110">SUM(G114:G123)</f>
        <v>0</v>
      </c>
      <c r="H113" s="100">
        <f t="shared" ref="H113" si="111">SUM(H114:H123)</f>
        <v>0</v>
      </c>
      <c r="I113" s="100">
        <f t="shared" ref="I113" si="112">SUM(I114:I123)</f>
        <v>0</v>
      </c>
      <c r="J113" s="100">
        <f t="shared" ref="J113" si="113">SUM(J114:J123)</f>
        <v>0</v>
      </c>
      <c r="K113" s="100">
        <f t="shared" ref="K113" si="114">SUM(K114:K123)</f>
        <v>0</v>
      </c>
      <c r="L113" s="100">
        <f t="shared" ref="L113" si="115">SUM(L114:L123)</f>
        <v>0</v>
      </c>
      <c r="M113" s="2"/>
    </row>
    <row r="114" spans="1:13" x14ac:dyDescent="0.25">
      <c r="A114" s="106">
        <v>1</v>
      </c>
      <c r="B114" s="209"/>
      <c r="C114" s="103"/>
      <c r="D114" s="103"/>
      <c r="E114" s="8">
        <f>C114+D114</f>
        <v>0</v>
      </c>
      <c r="F114" s="103"/>
      <c r="G114" s="103"/>
      <c r="H114" s="8">
        <f>F114+G114</f>
        <v>0</v>
      </c>
      <c r="I114" s="103"/>
      <c r="J114" s="103"/>
      <c r="K114" s="8">
        <f>I114+J114</f>
        <v>0</v>
      </c>
      <c r="L114" s="8">
        <f>K114+H114</f>
        <v>0</v>
      </c>
      <c r="M114" s="2"/>
    </row>
    <row r="115" spans="1:13" x14ac:dyDescent="0.25">
      <c r="A115" s="106">
        <v>2</v>
      </c>
      <c r="B115" s="209"/>
      <c r="C115" s="103"/>
      <c r="D115" s="103"/>
      <c r="E115" s="8">
        <f t="shared" ref="E115:E123" si="116">C115+D115</f>
        <v>0</v>
      </c>
      <c r="F115" s="103"/>
      <c r="G115" s="103"/>
      <c r="H115" s="8">
        <f t="shared" ref="H115:H123" si="117">F115+G115</f>
        <v>0</v>
      </c>
      <c r="I115" s="103"/>
      <c r="J115" s="103"/>
      <c r="K115" s="8">
        <f t="shared" ref="K115:K123" si="118">I115+J115</f>
        <v>0</v>
      </c>
      <c r="L115" s="8">
        <f t="shared" ref="L115:L123" si="119">K115+H115</f>
        <v>0</v>
      </c>
      <c r="M115" s="2"/>
    </row>
    <row r="116" spans="1:13" x14ac:dyDescent="0.25">
      <c r="A116" s="106">
        <v>3</v>
      </c>
      <c r="B116" s="209"/>
      <c r="C116" s="103"/>
      <c r="D116" s="103"/>
      <c r="E116" s="8">
        <f t="shared" si="116"/>
        <v>0</v>
      </c>
      <c r="F116" s="103"/>
      <c r="G116" s="103"/>
      <c r="H116" s="8">
        <f t="shared" si="117"/>
        <v>0</v>
      </c>
      <c r="I116" s="103"/>
      <c r="J116" s="103"/>
      <c r="K116" s="8">
        <f t="shared" si="118"/>
        <v>0</v>
      </c>
      <c r="L116" s="8">
        <f t="shared" si="119"/>
        <v>0</v>
      </c>
      <c r="M116" s="2"/>
    </row>
    <row r="117" spans="1:13" x14ac:dyDescent="0.25">
      <c r="A117" s="106">
        <v>4</v>
      </c>
      <c r="B117" s="209"/>
      <c r="C117" s="103"/>
      <c r="D117" s="103"/>
      <c r="E117" s="8">
        <f t="shared" si="116"/>
        <v>0</v>
      </c>
      <c r="F117" s="103"/>
      <c r="G117" s="103"/>
      <c r="H117" s="8">
        <f t="shared" si="117"/>
        <v>0</v>
      </c>
      <c r="I117" s="103"/>
      <c r="J117" s="103"/>
      <c r="K117" s="8">
        <f t="shared" si="118"/>
        <v>0</v>
      </c>
      <c r="L117" s="8">
        <f t="shared" si="119"/>
        <v>0</v>
      </c>
      <c r="M117" s="2"/>
    </row>
    <row r="118" spans="1:13" x14ac:dyDescent="0.25">
      <c r="A118" s="106">
        <v>5</v>
      </c>
      <c r="B118" s="209"/>
      <c r="C118" s="103"/>
      <c r="D118" s="103"/>
      <c r="E118" s="8">
        <f t="shared" si="116"/>
        <v>0</v>
      </c>
      <c r="F118" s="103"/>
      <c r="G118" s="103"/>
      <c r="H118" s="8">
        <f t="shared" si="117"/>
        <v>0</v>
      </c>
      <c r="I118" s="103"/>
      <c r="J118" s="103"/>
      <c r="K118" s="8">
        <f t="shared" si="118"/>
        <v>0</v>
      </c>
      <c r="L118" s="8">
        <f t="shared" si="119"/>
        <v>0</v>
      </c>
      <c r="M118" s="2"/>
    </row>
    <row r="119" spans="1:13" x14ac:dyDescent="0.25">
      <c r="A119" s="106">
        <v>6</v>
      </c>
      <c r="B119" s="209"/>
      <c r="C119" s="103"/>
      <c r="D119" s="103"/>
      <c r="E119" s="8">
        <f t="shared" si="116"/>
        <v>0</v>
      </c>
      <c r="F119" s="103"/>
      <c r="G119" s="103"/>
      <c r="H119" s="8">
        <f t="shared" si="117"/>
        <v>0</v>
      </c>
      <c r="I119" s="103"/>
      <c r="J119" s="103"/>
      <c r="K119" s="8">
        <f t="shared" si="118"/>
        <v>0</v>
      </c>
      <c r="L119" s="8">
        <f t="shared" si="119"/>
        <v>0</v>
      </c>
      <c r="M119" s="2"/>
    </row>
    <row r="120" spans="1:13" x14ac:dyDescent="0.25">
      <c r="A120" s="106">
        <v>7</v>
      </c>
      <c r="B120" s="209"/>
      <c r="C120" s="103"/>
      <c r="D120" s="103"/>
      <c r="E120" s="8">
        <f t="shared" si="116"/>
        <v>0</v>
      </c>
      <c r="F120" s="103"/>
      <c r="G120" s="103"/>
      <c r="H120" s="8">
        <f t="shared" si="117"/>
        <v>0</v>
      </c>
      <c r="I120" s="103"/>
      <c r="J120" s="103"/>
      <c r="K120" s="8">
        <f t="shared" si="118"/>
        <v>0</v>
      </c>
      <c r="L120" s="8">
        <f t="shared" si="119"/>
        <v>0</v>
      </c>
      <c r="M120" s="2"/>
    </row>
    <row r="121" spans="1:13" x14ac:dyDescent="0.25">
      <c r="A121" s="106">
        <v>8</v>
      </c>
      <c r="B121" s="209"/>
      <c r="C121" s="103"/>
      <c r="D121" s="103"/>
      <c r="E121" s="8">
        <f t="shared" si="116"/>
        <v>0</v>
      </c>
      <c r="F121" s="103"/>
      <c r="G121" s="103"/>
      <c r="H121" s="8">
        <f t="shared" si="117"/>
        <v>0</v>
      </c>
      <c r="I121" s="103"/>
      <c r="J121" s="103"/>
      <c r="K121" s="8">
        <f t="shared" si="118"/>
        <v>0</v>
      </c>
      <c r="L121" s="8">
        <f t="shared" si="119"/>
        <v>0</v>
      </c>
      <c r="M121" s="2"/>
    </row>
    <row r="122" spans="1:13" x14ac:dyDescent="0.25">
      <c r="A122" s="106">
        <v>9</v>
      </c>
      <c r="B122" s="209"/>
      <c r="C122" s="103"/>
      <c r="D122" s="103"/>
      <c r="E122" s="8">
        <f t="shared" si="116"/>
        <v>0</v>
      </c>
      <c r="F122" s="103"/>
      <c r="G122" s="103"/>
      <c r="H122" s="8">
        <f t="shared" si="117"/>
        <v>0</v>
      </c>
      <c r="I122" s="103"/>
      <c r="J122" s="103"/>
      <c r="K122" s="8">
        <f t="shared" si="118"/>
        <v>0</v>
      </c>
      <c r="L122" s="8">
        <f t="shared" si="119"/>
        <v>0</v>
      </c>
      <c r="M122" s="2"/>
    </row>
    <row r="123" spans="1:13" x14ac:dyDescent="0.25">
      <c r="A123" s="106">
        <v>10</v>
      </c>
      <c r="B123" s="209"/>
      <c r="C123" s="103"/>
      <c r="D123" s="103"/>
      <c r="E123" s="8">
        <f t="shared" si="116"/>
        <v>0</v>
      </c>
      <c r="F123" s="103"/>
      <c r="G123" s="103"/>
      <c r="H123" s="8">
        <f t="shared" si="117"/>
        <v>0</v>
      </c>
      <c r="I123" s="103"/>
      <c r="J123" s="103"/>
      <c r="K123" s="8">
        <f t="shared" si="118"/>
        <v>0</v>
      </c>
      <c r="L123" s="8">
        <f t="shared" si="119"/>
        <v>0</v>
      </c>
      <c r="M123" s="2"/>
    </row>
    <row r="125" spans="1:13" ht="71.400000000000006" x14ac:dyDescent="0.25">
      <c r="A125" s="106">
        <f>A85</f>
        <v>0</v>
      </c>
      <c r="B125" s="106" t="s">
        <v>700</v>
      </c>
      <c r="C125" s="100">
        <f t="shared" ref="C125" si="120">SUM(C126:C135)</f>
        <v>0</v>
      </c>
      <c r="D125" s="100">
        <f t="shared" ref="D125" si="121">SUM(D126:D135)</f>
        <v>0</v>
      </c>
      <c r="E125" s="100">
        <f t="shared" ref="E125" si="122">SUM(E126:E135)</f>
        <v>0</v>
      </c>
      <c r="F125" s="100">
        <f>SUM(F126:F135)</f>
        <v>0</v>
      </c>
      <c r="G125" s="100">
        <f t="shared" ref="G125" si="123">SUM(G126:G135)</f>
        <v>0</v>
      </c>
      <c r="H125" s="100">
        <f t="shared" ref="H125" si="124">SUM(H126:H135)</f>
        <v>0</v>
      </c>
      <c r="I125" s="100">
        <f t="shared" ref="I125" si="125">SUM(I126:I135)</f>
        <v>0</v>
      </c>
      <c r="J125" s="100">
        <f t="shared" ref="J125" si="126">SUM(J126:J135)</f>
        <v>0</v>
      </c>
      <c r="K125" s="100">
        <f t="shared" ref="K125" si="127">SUM(K126:K135)</f>
        <v>0</v>
      </c>
      <c r="L125" s="100">
        <f t="shared" ref="L125" si="128">SUM(L126:L135)</f>
        <v>0</v>
      </c>
      <c r="M125" s="2"/>
    </row>
    <row r="126" spans="1:13" x14ac:dyDescent="0.25">
      <c r="A126" s="106">
        <v>1</v>
      </c>
      <c r="B126" s="209"/>
      <c r="C126" s="103"/>
      <c r="D126" s="103"/>
      <c r="E126" s="8">
        <f>C126+D126</f>
        <v>0</v>
      </c>
      <c r="F126" s="103"/>
      <c r="G126" s="103"/>
      <c r="H126" s="8">
        <f>F126+G126</f>
        <v>0</v>
      </c>
      <c r="I126" s="103"/>
      <c r="J126" s="103"/>
      <c r="K126" s="8">
        <f>I126+J126</f>
        <v>0</v>
      </c>
      <c r="L126" s="8">
        <f>K126+H126</f>
        <v>0</v>
      </c>
      <c r="M126" s="2"/>
    </row>
    <row r="127" spans="1:13" x14ac:dyDescent="0.25">
      <c r="A127" s="106">
        <v>2</v>
      </c>
      <c r="B127" s="209"/>
      <c r="C127" s="103"/>
      <c r="D127" s="103"/>
      <c r="E127" s="8">
        <f t="shared" ref="E127:E135" si="129">C127+D127</f>
        <v>0</v>
      </c>
      <c r="F127" s="103"/>
      <c r="G127" s="103"/>
      <c r="H127" s="8">
        <f t="shared" ref="H127:H135" si="130">F127+G127</f>
        <v>0</v>
      </c>
      <c r="I127" s="103"/>
      <c r="J127" s="103"/>
      <c r="K127" s="8">
        <f t="shared" ref="K127:K135" si="131">I127+J127</f>
        <v>0</v>
      </c>
      <c r="L127" s="8">
        <f t="shared" ref="L127:L135" si="132">K127+H127</f>
        <v>0</v>
      </c>
      <c r="M127" s="2"/>
    </row>
    <row r="128" spans="1:13" x14ac:dyDescent="0.25">
      <c r="A128" s="106">
        <v>3</v>
      </c>
      <c r="B128" s="209"/>
      <c r="C128" s="103"/>
      <c r="D128" s="103"/>
      <c r="E128" s="8">
        <f t="shared" si="129"/>
        <v>0</v>
      </c>
      <c r="F128" s="103"/>
      <c r="G128" s="103"/>
      <c r="H128" s="8">
        <f t="shared" si="130"/>
        <v>0</v>
      </c>
      <c r="I128" s="103"/>
      <c r="J128" s="103"/>
      <c r="K128" s="8">
        <f t="shared" si="131"/>
        <v>0</v>
      </c>
      <c r="L128" s="8">
        <f t="shared" si="132"/>
        <v>0</v>
      </c>
      <c r="M128" s="2"/>
    </row>
    <row r="129" spans="1:13" x14ac:dyDescent="0.25">
      <c r="A129" s="106">
        <v>4</v>
      </c>
      <c r="B129" s="209"/>
      <c r="C129" s="103"/>
      <c r="D129" s="103"/>
      <c r="E129" s="8">
        <f t="shared" si="129"/>
        <v>0</v>
      </c>
      <c r="F129" s="103"/>
      <c r="G129" s="103"/>
      <c r="H129" s="8">
        <f t="shared" si="130"/>
        <v>0</v>
      </c>
      <c r="I129" s="103"/>
      <c r="J129" s="103"/>
      <c r="K129" s="8">
        <f t="shared" si="131"/>
        <v>0</v>
      </c>
      <c r="L129" s="8">
        <f t="shared" si="132"/>
        <v>0</v>
      </c>
      <c r="M129" s="2"/>
    </row>
    <row r="130" spans="1:13" x14ac:dyDescent="0.25">
      <c r="A130" s="106">
        <v>5</v>
      </c>
      <c r="B130" s="209"/>
      <c r="C130" s="103"/>
      <c r="D130" s="103"/>
      <c r="E130" s="8">
        <f t="shared" si="129"/>
        <v>0</v>
      </c>
      <c r="F130" s="103"/>
      <c r="G130" s="103"/>
      <c r="H130" s="8">
        <f t="shared" si="130"/>
        <v>0</v>
      </c>
      <c r="I130" s="103"/>
      <c r="J130" s="103"/>
      <c r="K130" s="8">
        <f t="shared" si="131"/>
        <v>0</v>
      </c>
      <c r="L130" s="8">
        <f t="shared" si="132"/>
        <v>0</v>
      </c>
      <c r="M130" s="2"/>
    </row>
    <row r="131" spans="1:13" x14ac:dyDescent="0.25">
      <c r="A131" s="106">
        <v>6</v>
      </c>
      <c r="B131" s="209"/>
      <c r="C131" s="103"/>
      <c r="D131" s="103"/>
      <c r="E131" s="8">
        <f t="shared" si="129"/>
        <v>0</v>
      </c>
      <c r="F131" s="103"/>
      <c r="G131" s="103"/>
      <c r="H131" s="8">
        <f t="shared" si="130"/>
        <v>0</v>
      </c>
      <c r="I131" s="103"/>
      <c r="J131" s="103"/>
      <c r="K131" s="8">
        <f t="shared" si="131"/>
        <v>0</v>
      </c>
      <c r="L131" s="8">
        <f t="shared" si="132"/>
        <v>0</v>
      </c>
      <c r="M131" s="2"/>
    </row>
    <row r="132" spans="1:13" x14ac:dyDescent="0.25">
      <c r="A132" s="106">
        <v>7</v>
      </c>
      <c r="B132" s="209"/>
      <c r="C132" s="103"/>
      <c r="D132" s="103"/>
      <c r="E132" s="8">
        <f t="shared" si="129"/>
        <v>0</v>
      </c>
      <c r="F132" s="103"/>
      <c r="G132" s="103"/>
      <c r="H132" s="8">
        <f t="shared" si="130"/>
        <v>0</v>
      </c>
      <c r="I132" s="103"/>
      <c r="J132" s="103"/>
      <c r="K132" s="8">
        <f t="shared" si="131"/>
        <v>0</v>
      </c>
      <c r="L132" s="8">
        <f t="shared" si="132"/>
        <v>0</v>
      </c>
      <c r="M132" s="2"/>
    </row>
    <row r="133" spans="1:13" x14ac:dyDescent="0.25">
      <c r="A133" s="106">
        <v>8</v>
      </c>
      <c r="B133" s="209"/>
      <c r="C133" s="103"/>
      <c r="D133" s="103"/>
      <c r="E133" s="8">
        <f t="shared" si="129"/>
        <v>0</v>
      </c>
      <c r="F133" s="103"/>
      <c r="G133" s="103"/>
      <c r="H133" s="8">
        <f t="shared" si="130"/>
        <v>0</v>
      </c>
      <c r="I133" s="103"/>
      <c r="J133" s="103"/>
      <c r="K133" s="8">
        <f t="shared" si="131"/>
        <v>0</v>
      </c>
      <c r="L133" s="8">
        <f t="shared" si="132"/>
        <v>0</v>
      </c>
      <c r="M133" s="2"/>
    </row>
    <row r="134" spans="1:13" x14ac:dyDescent="0.25">
      <c r="A134" s="106">
        <v>9</v>
      </c>
      <c r="B134" s="209"/>
      <c r="C134" s="103"/>
      <c r="D134" s="103"/>
      <c r="E134" s="8">
        <f t="shared" si="129"/>
        <v>0</v>
      </c>
      <c r="F134" s="103"/>
      <c r="G134" s="103"/>
      <c r="H134" s="8">
        <f t="shared" si="130"/>
        <v>0</v>
      </c>
      <c r="I134" s="103"/>
      <c r="J134" s="103"/>
      <c r="K134" s="8">
        <f t="shared" si="131"/>
        <v>0</v>
      </c>
      <c r="L134" s="8">
        <f t="shared" si="132"/>
        <v>0</v>
      </c>
      <c r="M134" s="2"/>
    </row>
    <row r="135" spans="1:13" x14ac:dyDescent="0.25">
      <c r="A135" s="106">
        <v>10</v>
      </c>
      <c r="B135" s="209"/>
      <c r="C135" s="103"/>
      <c r="D135" s="103"/>
      <c r="E135" s="8">
        <f t="shared" si="129"/>
        <v>0</v>
      </c>
      <c r="F135" s="103"/>
      <c r="G135" s="103"/>
      <c r="H135" s="8">
        <f t="shared" si="130"/>
        <v>0</v>
      </c>
      <c r="I135" s="103"/>
      <c r="J135" s="103"/>
      <c r="K135" s="8">
        <f t="shared" si="131"/>
        <v>0</v>
      </c>
      <c r="L135" s="8">
        <f t="shared" si="132"/>
        <v>0</v>
      </c>
      <c r="M135" s="2"/>
    </row>
    <row r="136" spans="1:13" x14ac:dyDescent="0.25">
      <c r="A136" s="106"/>
      <c r="B136" s="209"/>
      <c r="C136" s="103"/>
      <c r="D136" s="103"/>
      <c r="E136" s="8"/>
      <c r="F136" s="103"/>
      <c r="G136" s="103"/>
      <c r="H136" s="8"/>
      <c r="I136" s="103"/>
      <c r="J136" s="103"/>
      <c r="K136" s="8"/>
      <c r="L136" s="8"/>
      <c r="M136" s="2"/>
    </row>
    <row r="137" spans="1:13" ht="91.2" x14ac:dyDescent="0.25">
      <c r="A137" s="106">
        <f>A98</f>
        <v>7</v>
      </c>
      <c r="B137" s="135" t="s">
        <v>701</v>
      </c>
      <c r="C137" s="100">
        <f t="shared" ref="C137" si="133">SUM(C138:C147)</f>
        <v>0</v>
      </c>
      <c r="D137" s="100">
        <f t="shared" ref="D137" si="134">SUM(D138:D147)</f>
        <v>0</v>
      </c>
      <c r="E137" s="100">
        <f t="shared" ref="E137" si="135">SUM(E138:E147)</f>
        <v>0</v>
      </c>
      <c r="F137" s="100">
        <f>SUM(F138:F147)</f>
        <v>0</v>
      </c>
      <c r="G137" s="100">
        <f t="shared" ref="G137" si="136">SUM(G138:G147)</f>
        <v>0</v>
      </c>
      <c r="H137" s="100">
        <f t="shared" ref="H137" si="137">SUM(H138:H147)</f>
        <v>0</v>
      </c>
      <c r="I137" s="100">
        <f t="shared" ref="I137" si="138">SUM(I138:I147)</f>
        <v>0</v>
      </c>
      <c r="J137" s="100">
        <f t="shared" ref="J137" si="139">SUM(J138:J147)</f>
        <v>0</v>
      </c>
      <c r="K137" s="100">
        <f t="shared" ref="K137" si="140">SUM(K138:K147)</f>
        <v>0</v>
      </c>
      <c r="L137" s="100">
        <f t="shared" ref="L137" si="141">SUM(L138:L147)</f>
        <v>0</v>
      </c>
      <c r="M137" s="2"/>
    </row>
    <row r="138" spans="1:13" x14ac:dyDescent="0.25">
      <c r="A138" s="106">
        <v>1</v>
      </c>
      <c r="B138" s="209"/>
      <c r="C138" s="103"/>
      <c r="D138" s="103"/>
      <c r="E138" s="8">
        <f>C138+D138</f>
        <v>0</v>
      </c>
      <c r="F138" s="103"/>
      <c r="G138" s="103"/>
      <c r="H138" s="8">
        <f>F138+G138</f>
        <v>0</v>
      </c>
      <c r="I138" s="103"/>
      <c r="J138" s="103"/>
      <c r="K138" s="8">
        <f>I138+J138</f>
        <v>0</v>
      </c>
      <c r="L138" s="8">
        <f>K138+H138</f>
        <v>0</v>
      </c>
      <c r="M138" s="2"/>
    </row>
    <row r="139" spans="1:13" x14ac:dyDescent="0.25">
      <c r="A139" s="106">
        <v>2</v>
      </c>
      <c r="B139" s="209"/>
      <c r="C139" s="103"/>
      <c r="D139" s="103"/>
      <c r="E139" s="8">
        <f t="shared" ref="E139:E147" si="142">C139+D139</f>
        <v>0</v>
      </c>
      <c r="F139" s="103"/>
      <c r="G139" s="103"/>
      <c r="H139" s="8">
        <f t="shared" ref="H139:H147" si="143">F139+G139</f>
        <v>0</v>
      </c>
      <c r="I139" s="103"/>
      <c r="J139" s="103"/>
      <c r="K139" s="8">
        <f t="shared" ref="K139:K147" si="144">I139+J139</f>
        <v>0</v>
      </c>
      <c r="L139" s="8">
        <f t="shared" ref="L139:L147" si="145">K139+H139</f>
        <v>0</v>
      </c>
      <c r="M139" s="2"/>
    </row>
    <row r="140" spans="1:13" x14ac:dyDescent="0.25">
      <c r="A140" s="106">
        <v>3</v>
      </c>
      <c r="B140" s="209"/>
      <c r="C140" s="103"/>
      <c r="D140" s="103"/>
      <c r="E140" s="8">
        <f t="shared" si="142"/>
        <v>0</v>
      </c>
      <c r="F140" s="103"/>
      <c r="G140" s="103"/>
      <c r="H140" s="8">
        <f t="shared" si="143"/>
        <v>0</v>
      </c>
      <c r="I140" s="103"/>
      <c r="J140" s="103"/>
      <c r="K140" s="8">
        <f t="shared" si="144"/>
        <v>0</v>
      </c>
      <c r="L140" s="8">
        <f t="shared" si="145"/>
        <v>0</v>
      </c>
      <c r="M140" s="2"/>
    </row>
    <row r="141" spans="1:13" x14ac:dyDescent="0.25">
      <c r="A141" s="106">
        <v>4</v>
      </c>
      <c r="B141" s="209"/>
      <c r="C141" s="103"/>
      <c r="D141" s="103"/>
      <c r="E141" s="8">
        <f t="shared" si="142"/>
        <v>0</v>
      </c>
      <c r="F141" s="103"/>
      <c r="G141" s="103"/>
      <c r="H141" s="8">
        <f t="shared" si="143"/>
        <v>0</v>
      </c>
      <c r="I141" s="103"/>
      <c r="J141" s="103"/>
      <c r="K141" s="8">
        <f t="shared" si="144"/>
        <v>0</v>
      </c>
      <c r="L141" s="8">
        <f t="shared" si="145"/>
        <v>0</v>
      </c>
      <c r="M141" s="2"/>
    </row>
    <row r="142" spans="1:13" x14ac:dyDescent="0.25">
      <c r="A142" s="106">
        <v>5</v>
      </c>
      <c r="B142" s="209"/>
      <c r="C142" s="103"/>
      <c r="D142" s="103"/>
      <c r="E142" s="8">
        <f t="shared" si="142"/>
        <v>0</v>
      </c>
      <c r="F142" s="103"/>
      <c r="G142" s="103"/>
      <c r="H142" s="8">
        <f t="shared" si="143"/>
        <v>0</v>
      </c>
      <c r="I142" s="103"/>
      <c r="J142" s="103"/>
      <c r="K142" s="8">
        <f t="shared" si="144"/>
        <v>0</v>
      </c>
      <c r="L142" s="8">
        <f t="shared" si="145"/>
        <v>0</v>
      </c>
      <c r="M142" s="2"/>
    </row>
    <row r="143" spans="1:13" x14ac:dyDescent="0.25">
      <c r="A143" s="106">
        <v>6</v>
      </c>
      <c r="B143" s="209"/>
      <c r="C143" s="103"/>
      <c r="D143" s="103"/>
      <c r="E143" s="8">
        <f t="shared" si="142"/>
        <v>0</v>
      </c>
      <c r="F143" s="103"/>
      <c r="G143" s="103"/>
      <c r="H143" s="8">
        <f t="shared" si="143"/>
        <v>0</v>
      </c>
      <c r="I143" s="103"/>
      <c r="J143" s="103"/>
      <c r="K143" s="8">
        <f t="shared" si="144"/>
        <v>0</v>
      </c>
      <c r="L143" s="8">
        <f t="shared" si="145"/>
        <v>0</v>
      </c>
      <c r="M143" s="2"/>
    </row>
    <row r="144" spans="1:13" x14ac:dyDescent="0.25">
      <c r="A144" s="106">
        <v>7</v>
      </c>
      <c r="B144" s="209"/>
      <c r="C144" s="103"/>
      <c r="D144" s="103"/>
      <c r="E144" s="8">
        <f t="shared" si="142"/>
        <v>0</v>
      </c>
      <c r="F144" s="103"/>
      <c r="G144" s="103"/>
      <c r="H144" s="8">
        <f t="shared" si="143"/>
        <v>0</v>
      </c>
      <c r="I144" s="103"/>
      <c r="J144" s="103"/>
      <c r="K144" s="8">
        <f t="shared" si="144"/>
        <v>0</v>
      </c>
      <c r="L144" s="8">
        <f t="shared" si="145"/>
        <v>0</v>
      </c>
      <c r="M144" s="2"/>
    </row>
    <row r="145" spans="1:13" x14ac:dyDescent="0.25">
      <c r="A145" s="106">
        <v>8</v>
      </c>
      <c r="B145" s="209"/>
      <c r="C145" s="103"/>
      <c r="D145" s="103"/>
      <c r="E145" s="8">
        <f t="shared" si="142"/>
        <v>0</v>
      </c>
      <c r="F145" s="103"/>
      <c r="G145" s="103"/>
      <c r="H145" s="8">
        <f t="shared" si="143"/>
        <v>0</v>
      </c>
      <c r="I145" s="103"/>
      <c r="J145" s="103"/>
      <c r="K145" s="8">
        <f t="shared" si="144"/>
        <v>0</v>
      </c>
      <c r="L145" s="8">
        <f t="shared" si="145"/>
        <v>0</v>
      </c>
      <c r="M145" s="2"/>
    </row>
    <row r="146" spans="1:13" x14ac:dyDescent="0.25">
      <c r="A146" s="106">
        <v>9</v>
      </c>
      <c r="B146" s="209"/>
      <c r="C146" s="103"/>
      <c r="D146" s="103"/>
      <c r="E146" s="8">
        <f t="shared" si="142"/>
        <v>0</v>
      </c>
      <c r="F146" s="103"/>
      <c r="G146" s="103"/>
      <c r="H146" s="8">
        <f t="shared" si="143"/>
        <v>0</v>
      </c>
      <c r="I146" s="103"/>
      <c r="J146" s="103"/>
      <c r="K146" s="8">
        <f t="shared" si="144"/>
        <v>0</v>
      </c>
      <c r="L146" s="8">
        <f t="shared" si="145"/>
        <v>0</v>
      </c>
      <c r="M146" s="2"/>
    </row>
    <row r="147" spans="1:13" x14ac:dyDescent="0.25">
      <c r="A147" s="106">
        <v>10</v>
      </c>
      <c r="B147" s="209"/>
      <c r="C147" s="103"/>
      <c r="D147" s="103"/>
      <c r="E147" s="8">
        <f t="shared" si="142"/>
        <v>0</v>
      </c>
      <c r="F147" s="103"/>
      <c r="G147" s="103"/>
      <c r="H147" s="8">
        <f t="shared" si="143"/>
        <v>0</v>
      </c>
      <c r="I147" s="103"/>
      <c r="J147" s="103"/>
      <c r="K147" s="8">
        <f t="shared" si="144"/>
        <v>0</v>
      </c>
      <c r="L147" s="8">
        <f t="shared" si="145"/>
        <v>0</v>
      </c>
      <c r="M147" s="2"/>
    </row>
    <row r="148" spans="1:13" s="2" customFormat="1" x14ac:dyDescent="0.25">
      <c r="A148" s="211"/>
      <c r="B148" s="212"/>
      <c r="C148" s="213"/>
      <c r="D148" s="213"/>
      <c r="E148" s="214"/>
      <c r="F148" s="3"/>
      <c r="G148" s="3"/>
      <c r="I148" s="3"/>
      <c r="J148" s="3"/>
    </row>
    <row r="149" spans="1:13" ht="24" hidden="1" x14ac:dyDescent="0.25">
      <c r="B149" s="106"/>
      <c r="C149" s="97" t="s">
        <v>539</v>
      </c>
      <c r="D149" s="98" t="s">
        <v>540</v>
      </c>
      <c r="E149" s="97" t="s">
        <v>541</v>
      </c>
      <c r="F149" s="204" t="s">
        <v>703</v>
      </c>
      <c r="G149" s="204" t="s">
        <v>22</v>
      </c>
      <c r="H149" s="204" t="s">
        <v>704</v>
      </c>
      <c r="I149" s="204" t="s">
        <v>705</v>
      </c>
      <c r="J149" s="204" t="s">
        <v>23</v>
      </c>
      <c r="K149" s="204" t="s">
        <v>706</v>
      </c>
      <c r="L149" s="204" t="s">
        <v>707</v>
      </c>
    </row>
    <row r="150" spans="1:13" hidden="1" x14ac:dyDescent="0.25">
      <c r="B150" s="106"/>
      <c r="C150" s="97"/>
      <c r="D150" s="98"/>
      <c r="E150" s="97"/>
      <c r="F150" s="204"/>
      <c r="G150" s="97"/>
      <c r="H150" s="97"/>
      <c r="I150" s="97"/>
      <c r="J150" s="97"/>
      <c r="K150" s="97"/>
      <c r="L150" s="97"/>
    </row>
    <row r="151" spans="1:13" hidden="1" x14ac:dyDescent="0.25">
      <c r="B151" s="106" t="s">
        <v>702</v>
      </c>
      <c r="C151" s="96">
        <f>C10+C11+C12+C15+C52+C53+C64+C65+C60+C43</f>
        <v>0</v>
      </c>
      <c r="D151" s="96">
        <f t="shared" ref="D151:L151" si="146">D10+D11+D12+D15+D52+D53+D64+D65+D60+D43</f>
        <v>0</v>
      </c>
      <c r="E151" s="96">
        <f t="shared" si="146"/>
        <v>0</v>
      </c>
      <c r="F151" s="96">
        <f t="shared" si="146"/>
        <v>0</v>
      </c>
      <c r="G151" s="96">
        <f t="shared" si="146"/>
        <v>0</v>
      </c>
      <c r="H151" s="96">
        <f t="shared" si="146"/>
        <v>0</v>
      </c>
      <c r="I151" s="96">
        <f t="shared" si="146"/>
        <v>0</v>
      </c>
      <c r="J151" s="96">
        <f t="shared" si="146"/>
        <v>0</v>
      </c>
      <c r="K151" s="96">
        <f t="shared" si="146"/>
        <v>0</v>
      </c>
      <c r="L151" s="96">
        <f t="shared" si="146"/>
        <v>0</v>
      </c>
    </row>
    <row r="152" spans="1:13" ht="40.799999999999997" hidden="1" x14ac:dyDescent="0.25">
      <c r="B152" s="106" t="s">
        <v>852</v>
      </c>
      <c r="C152" s="106" t="s">
        <v>853</v>
      </c>
      <c r="D152" s="106" t="s">
        <v>854</v>
      </c>
      <c r="E152" s="96"/>
      <c r="F152" s="96"/>
      <c r="G152" s="96"/>
      <c r="H152" s="96"/>
      <c r="I152" s="96"/>
      <c r="J152" s="96"/>
      <c r="K152" s="96"/>
      <c r="L152" s="96"/>
    </row>
    <row r="153" spans="1:13" hidden="1" x14ac:dyDescent="0.25">
      <c r="B153" s="106"/>
      <c r="C153" s="96"/>
      <c r="D153" s="96"/>
      <c r="E153" s="96"/>
      <c r="F153" s="96"/>
      <c r="G153" s="96"/>
      <c r="H153" s="96"/>
      <c r="I153" s="96"/>
      <c r="J153" s="96"/>
      <c r="K153" s="96"/>
      <c r="L153" s="96"/>
    </row>
    <row r="154" spans="1:13" hidden="1" x14ac:dyDescent="0.25">
      <c r="B154" s="106"/>
      <c r="C154" s="96"/>
      <c r="D154" s="96"/>
      <c r="E154" s="96"/>
      <c r="F154" s="96"/>
      <c r="G154" s="96"/>
      <c r="H154" s="96"/>
      <c r="I154" s="96"/>
      <c r="J154" s="96"/>
      <c r="K154" s="96"/>
      <c r="L154" s="96"/>
    </row>
    <row r="155" spans="1:13" hidden="1" x14ac:dyDescent="0.25">
      <c r="B155" s="106" t="s">
        <v>708</v>
      </c>
      <c r="C155" s="100"/>
      <c r="D155" s="100"/>
      <c r="E155" s="100"/>
      <c r="F155" s="210"/>
      <c r="G155" s="210"/>
      <c r="H155" s="96">
        <f>H11+H12+H13+H16+H53+H54+H65+H66+H61</f>
        <v>0</v>
      </c>
      <c r="I155" s="210"/>
      <c r="J155" s="210"/>
      <c r="K155" s="96">
        <f>K11+K12+K13+K16+K53+K54+K65+K66+K61</f>
        <v>0</v>
      </c>
      <c r="L155" s="96">
        <f>L11+L12+L13+L16+L53+L54+L65+L66+L61</f>
        <v>0</v>
      </c>
    </row>
  </sheetData>
  <sheetProtection algorithmName="SHA-512" hashValue="k/P+4Z6SCHx4dqqofpAhlQc4XMND2eOPW33JQ3Y1zWVhWsakrlQV5uM3z/APtTFVI9IjkL/BvgGl8Qzo7obQHg==" saltValue="x5ORWDrvij93HL7V+B6E8Q==" spinCount="100000" sheet="1" objects="1" scenarios="1"/>
  <mergeCells count="30">
    <mergeCell ref="A62:B62"/>
    <mergeCell ref="A63:E63"/>
    <mergeCell ref="A66:B66"/>
    <mergeCell ref="A67:B67"/>
    <mergeCell ref="A68:B68"/>
    <mergeCell ref="F89:G89"/>
    <mergeCell ref="I89:J89"/>
    <mergeCell ref="A69:E69"/>
    <mergeCell ref="A80:B80"/>
    <mergeCell ref="A81:B81"/>
    <mergeCell ref="A1:L1"/>
    <mergeCell ref="A2:L2"/>
    <mergeCell ref="A3:L3"/>
    <mergeCell ref="F5:G5"/>
    <mergeCell ref="A4:E4"/>
    <mergeCell ref="A5:A6"/>
    <mergeCell ref="B5:B6"/>
    <mergeCell ref="H5:H6"/>
    <mergeCell ref="I5:J5"/>
    <mergeCell ref="A42:E42"/>
    <mergeCell ref="A49:B49"/>
    <mergeCell ref="A50:E50"/>
    <mergeCell ref="K5:K6"/>
    <mergeCell ref="L5:L6"/>
    <mergeCell ref="A8:E8"/>
    <mergeCell ref="A13:B13"/>
    <mergeCell ref="A14:E14"/>
    <mergeCell ref="A16:B16"/>
    <mergeCell ref="A17:E17"/>
    <mergeCell ref="A41:B41"/>
  </mergeCells>
  <pageMargins left="0.2" right="0.2" top="0.5" bottom="0.25" header="0.25" footer="0.2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01C48-599B-4CF8-B188-B912E2564EDC}">
  <dimension ref="A1:T422"/>
  <sheetViews>
    <sheetView workbookViewId="0">
      <selection activeCell="J3" sqref="J3"/>
    </sheetView>
  </sheetViews>
  <sheetFormatPr defaultColWidth="9.33203125" defaultRowHeight="12" x14ac:dyDescent="0.3"/>
  <cols>
    <col min="1" max="1" width="27.44140625" style="51" customWidth="1"/>
    <col min="2" max="2" width="13" style="316" customWidth="1"/>
    <col min="3" max="3" width="12.33203125" style="310" customWidth="1"/>
    <col min="4" max="4" width="12.33203125" style="317" customWidth="1"/>
    <col min="5" max="13" width="10.5546875" style="316" customWidth="1"/>
    <col min="14" max="19" width="9.33203125" style="308" customWidth="1"/>
    <col min="20" max="20" width="9.33203125" style="312" customWidth="1"/>
    <col min="21" max="54" width="9.33203125" style="308" customWidth="1"/>
    <col min="55" max="16384" width="9.33203125" style="308"/>
  </cols>
  <sheetData>
    <row r="1" spans="1:20" ht="36" x14ac:dyDescent="0.3">
      <c r="A1" s="303" t="s">
        <v>855</v>
      </c>
      <c r="B1" s="304" t="s">
        <v>856</v>
      </c>
      <c r="C1" s="304" t="s">
        <v>859</v>
      </c>
      <c r="D1" s="304" t="s">
        <v>860</v>
      </c>
      <c r="E1" s="304" t="s">
        <v>857</v>
      </c>
      <c r="F1" s="304" t="s">
        <v>861</v>
      </c>
      <c r="G1" s="304" t="s">
        <v>862</v>
      </c>
      <c r="H1" s="305" t="s">
        <v>863</v>
      </c>
      <c r="I1" s="305" t="s">
        <v>864</v>
      </c>
      <c r="J1" s="305" t="s">
        <v>865</v>
      </c>
      <c r="K1" s="305" t="s">
        <v>884</v>
      </c>
      <c r="L1" s="306" t="str">
        <f>'4A-Deviz Obiectiv CD'!B152</f>
        <v xml:space="preserve">CODUL  DE  CLASIFICARE </v>
      </c>
      <c r="M1" s="306" t="str">
        <f>'4A-Deviz Obiectiv CD'!D152</f>
        <v>Data punerii in functiune</v>
      </c>
      <c r="N1" s="306"/>
      <c r="O1" s="306"/>
      <c r="P1" s="306"/>
      <c r="Q1" s="306"/>
      <c r="R1" s="306"/>
      <c r="S1" s="306"/>
      <c r="T1" s="307"/>
    </row>
    <row r="2" spans="1:20" x14ac:dyDescent="0.3">
      <c r="A2" s="309" t="s">
        <v>858</v>
      </c>
      <c r="B2" s="310">
        <v>120000</v>
      </c>
      <c r="C2" s="310">
        <v>120000</v>
      </c>
      <c r="D2" s="310">
        <f>'4A-Deviz Obiectiv CD'!K151</f>
        <v>0</v>
      </c>
      <c r="E2" s="310">
        <v>30</v>
      </c>
      <c r="F2" s="310">
        <v>5</v>
      </c>
      <c r="G2" s="320">
        <f>B2/E2/12</f>
        <v>333.33333333333331</v>
      </c>
      <c r="H2" s="318">
        <f>G2*(12-F2+1)</f>
        <v>2666.6666666666665</v>
      </c>
      <c r="I2" s="318">
        <f>G2*12</f>
        <v>4000</v>
      </c>
      <c r="J2" s="318">
        <f>H2*12%</f>
        <v>319.99999999999994</v>
      </c>
      <c r="K2" s="318"/>
      <c r="L2" s="310"/>
      <c r="M2" s="310"/>
    </row>
    <row r="3" spans="1:20" x14ac:dyDescent="0.3">
      <c r="A3" s="309" t="s">
        <v>858</v>
      </c>
      <c r="B3" s="310">
        <v>0</v>
      </c>
      <c r="C3" s="310">
        <f>B3/$B$32</f>
        <v>0</v>
      </c>
      <c r="D3" s="310"/>
      <c r="E3" s="310">
        <v>0</v>
      </c>
      <c r="F3" s="310">
        <f t="shared" ref="F3:F31" si="0">IF(ISERROR(B3/$B$32*E3),"",B3/$B$32*E3)</f>
        <v>0</v>
      </c>
      <c r="G3" s="310"/>
      <c r="H3" s="311"/>
      <c r="I3" s="311"/>
      <c r="J3" s="311"/>
      <c r="K3" s="311"/>
      <c r="L3" s="310"/>
      <c r="M3" s="310"/>
    </row>
    <row r="4" spans="1:20" x14ac:dyDescent="0.3">
      <c r="A4" s="309" t="s">
        <v>858</v>
      </c>
      <c r="B4" s="310">
        <v>0</v>
      </c>
      <c r="C4" s="310">
        <f>B4/$B$32</f>
        <v>0</v>
      </c>
      <c r="D4" s="310"/>
      <c r="E4" s="310">
        <v>0</v>
      </c>
      <c r="F4" s="310">
        <f t="shared" si="0"/>
        <v>0</v>
      </c>
      <c r="G4" s="310"/>
      <c r="H4" s="311"/>
      <c r="I4" s="311"/>
      <c r="J4" s="311"/>
      <c r="K4" s="311"/>
      <c r="L4" s="310"/>
      <c r="M4" s="310"/>
    </row>
    <row r="5" spans="1:20" x14ac:dyDescent="0.3">
      <c r="A5" s="309" t="s">
        <v>858</v>
      </c>
      <c r="B5" s="310">
        <v>0</v>
      </c>
      <c r="C5" s="310">
        <f>B5/$B$32</f>
        <v>0</v>
      </c>
      <c r="D5" s="310"/>
      <c r="E5" s="310">
        <v>0</v>
      </c>
      <c r="F5" s="310">
        <f t="shared" si="0"/>
        <v>0</v>
      </c>
      <c r="G5" s="310"/>
      <c r="H5" s="311"/>
      <c r="I5" s="311"/>
      <c r="J5" s="311"/>
      <c r="K5" s="311"/>
      <c r="L5" s="310"/>
      <c r="M5" s="310"/>
    </row>
    <row r="6" spans="1:20" x14ac:dyDescent="0.3">
      <c r="A6" s="309" t="s">
        <v>858</v>
      </c>
      <c r="B6" s="310">
        <v>0</v>
      </c>
      <c r="C6" s="310">
        <f t="shared" ref="C6:C16" si="1">B6/$B$32</f>
        <v>0</v>
      </c>
      <c r="D6" s="310"/>
      <c r="E6" s="310">
        <v>0</v>
      </c>
      <c r="F6" s="310">
        <f t="shared" si="0"/>
        <v>0</v>
      </c>
      <c r="G6" s="310"/>
      <c r="H6" s="311"/>
      <c r="I6" s="311"/>
      <c r="J6" s="311"/>
      <c r="K6" s="311"/>
      <c r="L6" s="310"/>
      <c r="M6" s="310"/>
    </row>
    <row r="7" spans="1:20" x14ac:dyDescent="0.3">
      <c r="A7" s="309" t="s">
        <v>858</v>
      </c>
      <c r="B7" s="310">
        <v>0</v>
      </c>
      <c r="C7" s="310">
        <f t="shared" si="1"/>
        <v>0</v>
      </c>
      <c r="D7" s="310"/>
      <c r="E7" s="310">
        <v>0</v>
      </c>
      <c r="F7" s="310">
        <f t="shared" si="0"/>
        <v>0</v>
      </c>
      <c r="G7" s="310"/>
      <c r="H7" s="311"/>
      <c r="I7" s="311"/>
      <c r="J7" s="311"/>
      <c r="K7" s="311"/>
      <c r="L7" s="310"/>
      <c r="M7" s="310"/>
    </row>
    <row r="8" spans="1:20" x14ac:dyDescent="0.3">
      <c r="A8" s="309" t="s">
        <v>858</v>
      </c>
      <c r="B8" s="310">
        <v>0</v>
      </c>
      <c r="C8" s="310">
        <f t="shared" si="1"/>
        <v>0</v>
      </c>
      <c r="D8" s="310"/>
      <c r="E8" s="310">
        <v>0</v>
      </c>
      <c r="F8" s="310">
        <f t="shared" si="0"/>
        <v>0</v>
      </c>
      <c r="G8" s="310"/>
      <c r="H8" s="311"/>
      <c r="I8" s="311"/>
      <c r="J8" s="311"/>
      <c r="K8" s="311"/>
      <c r="L8" s="310"/>
      <c r="M8" s="310"/>
    </row>
    <row r="9" spans="1:20" x14ac:dyDescent="0.3">
      <c r="A9" s="309" t="s">
        <v>858</v>
      </c>
      <c r="B9" s="310">
        <v>0</v>
      </c>
      <c r="C9" s="310">
        <f t="shared" si="1"/>
        <v>0</v>
      </c>
      <c r="D9" s="310"/>
      <c r="E9" s="310">
        <v>0</v>
      </c>
      <c r="F9" s="310">
        <f t="shared" si="0"/>
        <v>0</v>
      </c>
      <c r="G9" s="310"/>
      <c r="H9" s="311"/>
      <c r="I9" s="311"/>
      <c r="J9" s="311"/>
      <c r="K9" s="311"/>
      <c r="L9" s="310"/>
      <c r="M9" s="310"/>
    </row>
    <row r="10" spans="1:20" x14ac:dyDescent="0.3">
      <c r="A10" s="309" t="s">
        <v>858</v>
      </c>
      <c r="B10" s="310">
        <v>0</v>
      </c>
      <c r="C10" s="310">
        <f t="shared" si="1"/>
        <v>0</v>
      </c>
      <c r="D10" s="310"/>
      <c r="E10" s="310">
        <v>0</v>
      </c>
      <c r="F10" s="310">
        <f t="shared" si="0"/>
        <v>0</v>
      </c>
      <c r="G10" s="310"/>
      <c r="H10" s="311"/>
      <c r="I10" s="311"/>
      <c r="J10" s="311"/>
      <c r="K10" s="311"/>
      <c r="L10" s="310"/>
      <c r="M10" s="310"/>
    </row>
    <row r="11" spans="1:20" x14ac:dyDescent="0.3">
      <c r="A11" s="309" t="s">
        <v>858</v>
      </c>
      <c r="B11" s="310">
        <v>0</v>
      </c>
      <c r="C11" s="310">
        <f t="shared" si="1"/>
        <v>0</v>
      </c>
      <c r="D11" s="310"/>
      <c r="E11" s="310">
        <v>0</v>
      </c>
      <c r="F11" s="310">
        <f t="shared" si="0"/>
        <v>0</v>
      </c>
      <c r="G11" s="310"/>
      <c r="H11" s="311"/>
      <c r="I11" s="311"/>
      <c r="J11" s="311"/>
      <c r="K11" s="311"/>
      <c r="L11" s="310"/>
      <c r="M11" s="310"/>
    </row>
    <row r="12" spans="1:20" x14ac:dyDescent="0.3">
      <c r="A12" s="309" t="s">
        <v>858</v>
      </c>
      <c r="B12" s="310">
        <v>0</v>
      </c>
      <c r="C12" s="310">
        <f t="shared" si="1"/>
        <v>0</v>
      </c>
      <c r="D12" s="310"/>
      <c r="E12" s="310">
        <v>0</v>
      </c>
      <c r="F12" s="310">
        <f t="shared" si="0"/>
        <v>0</v>
      </c>
      <c r="G12" s="310"/>
      <c r="H12" s="311"/>
      <c r="I12" s="311"/>
      <c r="J12" s="311"/>
      <c r="K12" s="311"/>
      <c r="L12" s="310"/>
      <c r="M12" s="310"/>
    </row>
    <row r="13" spans="1:20" x14ac:dyDescent="0.3">
      <c r="A13" s="309" t="s">
        <v>858</v>
      </c>
      <c r="B13" s="310">
        <v>0</v>
      </c>
      <c r="C13" s="310">
        <f t="shared" si="1"/>
        <v>0</v>
      </c>
      <c r="D13" s="310"/>
      <c r="E13" s="310">
        <v>0</v>
      </c>
      <c r="F13" s="310">
        <f t="shared" si="0"/>
        <v>0</v>
      </c>
      <c r="G13" s="310"/>
      <c r="H13" s="311"/>
      <c r="I13" s="311"/>
      <c r="J13" s="311"/>
      <c r="K13" s="311"/>
      <c r="L13" s="310"/>
      <c r="M13" s="310"/>
    </row>
    <row r="14" spans="1:20" x14ac:dyDescent="0.3">
      <c r="A14" s="309" t="s">
        <v>858</v>
      </c>
      <c r="B14" s="310">
        <v>0</v>
      </c>
      <c r="C14" s="310">
        <f t="shared" si="1"/>
        <v>0</v>
      </c>
      <c r="D14" s="310"/>
      <c r="E14" s="310">
        <v>0</v>
      </c>
      <c r="F14" s="310">
        <f t="shared" si="0"/>
        <v>0</v>
      </c>
      <c r="G14" s="310"/>
      <c r="H14" s="311"/>
      <c r="I14" s="311"/>
      <c r="J14" s="311"/>
      <c r="K14" s="311"/>
      <c r="L14" s="310"/>
      <c r="M14" s="310"/>
    </row>
    <row r="15" spans="1:20" x14ac:dyDescent="0.3">
      <c r="A15" s="309" t="s">
        <v>858</v>
      </c>
      <c r="B15" s="310">
        <v>0</v>
      </c>
      <c r="C15" s="310">
        <f t="shared" si="1"/>
        <v>0</v>
      </c>
      <c r="D15" s="310"/>
      <c r="E15" s="310">
        <v>0</v>
      </c>
      <c r="F15" s="310">
        <f t="shared" si="0"/>
        <v>0</v>
      </c>
      <c r="G15" s="310"/>
      <c r="H15" s="311"/>
      <c r="I15" s="311"/>
      <c r="J15" s="311"/>
      <c r="K15" s="311"/>
      <c r="L15" s="310"/>
      <c r="M15" s="310"/>
    </row>
    <row r="16" spans="1:20" x14ac:dyDescent="0.3">
      <c r="A16" s="309" t="s">
        <v>858</v>
      </c>
      <c r="B16" s="310">
        <v>0</v>
      </c>
      <c r="C16" s="310">
        <f t="shared" si="1"/>
        <v>0</v>
      </c>
      <c r="D16" s="310"/>
      <c r="E16" s="310">
        <v>0</v>
      </c>
      <c r="F16" s="310">
        <f t="shared" si="0"/>
        <v>0</v>
      </c>
      <c r="G16" s="310"/>
      <c r="H16" s="311"/>
      <c r="I16" s="311"/>
      <c r="J16" s="311"/>
      <c r="K16" s="311"/>
      <c r="L16" s="310"/>
      <c r="M16" s="310"/>
    </row>
    <row r="17" spans="1:13" x14ac:dyDescent="0.3">
      <c r="A17" s="309" t="s">
        <v>858</v>
      </c>
      <c r="B17" s="310">
        <v>0</v>
      </c>
      <c r="C17" s="310">
        <f>B17/$B$32</f>
        <v>0</v>
      </c>
      <c r="D17" s="310"/>
      <c r="E17" s="310">
        <v>0</v>
      </c>
      <c r="F17" s="310">
        <f t="shared" si="0"/>
        <v>0</v>
      </c>
      <c r="G17" s="310"/>
      <c r="H17" s="311"/>
      <c r="I17" s="311"/>
      <c r="J17" s="311"/>
      <c r="K17" s="311"/>
      <c r="L17" s="310"/>
      <c r="M17" s="310"/>
    </row>
    <row r="18" spans="1:13" x14ac:dyDescent="0.3">
      <c r="A18" s="309" t="s">
        <v>858</v>
      </c>
      <c r="B18" s="310">
        <v>0</v>
      </c>
      <c r="C18" s="310">
        <f>B18/$B$32</f>
        <v>0</v>
      </c>
      <c r="D18" s="310"/>
      <c r="E18" s="310">
        <v>0</v>
      </c>
      <c r="F18" s="310">
        <f t="shared" si="0"/>
        <v>0</v>
      </c>
      <c r="G18" s="310"/>
      <c r="H18" s="311"/>
      <c r="I18" s="311"/>
      <c r="J18" s="311"/>
      <c r="K18" s="311"/>
      <c r="L18" s="310"/>
      <c r="M18" s="310"/>
    </row>
    <row r="19" spans="1:13" x14ac:dyDescent="0.3">
      <c r="A19" s="309" t="s">
        <v>858</v>
      </c>
      <c r="B19" s="310">
        <v>0</v>
      </c>
      <c r="C19" s="310">
        <f>B19/$B$32</f>
        <v>0</v>
      </c>
      <c r="D19" s="310"/>
      <c r="E19" s="310">
        <v>0</v>
      </c>
      <c r="F19" s="310">
        <f t="shared" si="0"/>
        <v>0</v>
      </c>
      <c r="G19" s="310"/>
      <c r="H19" s="311"/>
      <c r="I19" s="311"/>
      <c r="J19" s="311"/>
      <c r="K19" s="311"/>
      <c r="L19" s="310"/>
      <c r="M19" s="310"/>
    </row>
    <row r="20" spans="1:13" x14ac:dyDescent="0.3">
      <c r="A20" s="309" t="s">
        <v>858</v>
      </c>
      <c r="B20" s="310">
        <v>0</v>
      </c>
      <c r="C20" s="310">
        <f t="shared" ref="C20:C31" si="2">B20/$B$32</f>
        <v>0</v>
      </c>
      <c r="D20" s="310"/>
      <c r="E20" s="310">
        <v>0</v>
      </c>
      <c r="F20" s="310">
        <f t="shared" si="0"/>
        <v>0</v>
      </c>
      <c r="G20" s="310"/>
      <c r="H20" s="311"/>
      <c r="I20" s="311"/>
      <c r="J20" s="311"/>
      <c r="K20" s="311"/>
      <c r="L20" s="310"/>
      <c r="M20" s="310"/>
    </row>
    <row r="21" spans="1:13" x14ac:dyDescent="0.3">
      <c r="A21" s="309" t="s">
        <v>858</v>
      </c>
      <c r="B21" s="310">
        <v>0</v>
      </c>
      <c r="C21" s="310">
        <f t="shared" si="2"/>
        <v>0</v>
      </c>
      <c r="D21" s="310"/>
      <c r="E21" s="310">
        <v>0</v>
      </c>
      <c r="F21" s="310">
        <f t="shared" si="0"/>
        <v>0</v>
      </c>
      <c r="G21" s="310"/>
      <c r="H21" s="311"/>
      <c r="I21" s="311"/>
      <c r="J21" s="311"/>
      <c r="K21" s="311"/>
      <c r="L21" s="310"/>
      <c r="M21" s="310"/>
    </row>
    <row r="22" spans="1:13" x14ac:dyDescent="0.3">
      <c r="A22" s="309" t="s">
        <v>858</v>
      </c>
      <c r="B22" s="310">
        <v>0</v>
      </c>
      <c r="C22" s="310">
        <f t="shared" si="2"/>
        <v>0</v>
      </c>
      <c r="D22" s="310"/>
      <c r="E22" s="310">
        <v>0</v>
      </c>
      <c r="F22" s="310">
        <f t="shared" si="0"/>
        <v>0</v>
      </c>
      <c r="G22" s="310"/>
      <c r="H22" s="311"/>
      <c r="I22" s="311"/>
      <c r="J22" s="311"/>
      <c r="K22" s="311"/>
      <c r="L22" s="310"/>
      <c r="M22" s="310"/>
    </row>
    <row r="23" spans="1:13" x14ac:dyDescent="0.3">
      <c r="A23" s="309" t="s">
        <v>858</v>
      </c>
      <c r="B23" s="310">
        <v>0</v>
      </c>
      <c r="C23" s="310">
        <f t="shared" si="2"/>
        <v>0</v>
      </c>
      <c r="D23" s="310"/>
      <c r="E23" s="310">
        <v>0</v>
      </c>
      <c r="F23" s="310">
        <f t="shared" si="0"/>
        <v>0</v>
      </c>
      <c r="G23" s="310"/>
      <c r="H23" s="311"/>
      <c r="I23" s="311"/>
      <c r="J23" s="311"/>
      <c r="K23" s="311"/>
      <c r="L23" s="310"/>
      <c r="M23" s="310"/>
    </row>
    <row r="24" spans="1:13" x14ac:dyDescent="0.3">
      <c r="A24" s="309" t="s">
        <v>858</v>
      </c>
      <c r="B24" s="310">
        <v>0</v>
      </c>
      <c r="C24" s="310">
        <f t="shared" si="2"/>
        <v>0</v>
      </c>
      <c r="D24" s="310"/>
      <c r="E24" s="310">
        <v>0</v>
      </c>
      <c r="F24" s="310">
        <f t="shared" si="0"/>
        <v>0</v>
      </c>
      <c r="G24" s="310"/>
      <c r="H24" s="311"/>
      <c r="I24" s="311"/>
      <c r="J24" s="311"/>
      <c r="K24" s="311"/>
      <c r="L24" s="310"/>
      <c r="M24" s="310"/>
    </row>
    <row r="25" spans="1:13" x14ac:dyDescent="0.3">
      <c r="A25" s="309" t="s">
        <v>858</v>
      </c>
      <c r="B25" s="310">
        <v>0</v>
      </c>
      <c r="C25" s="310">
        <f t="shared" si="2"/>
        <v>0</v>
      </c>
      <c r="D25" s="310"/>
      <c r="E25" s="310">
        <v>0</v>
      </c>
      <c r="F25" s="310">
        <f t="shared" si="0"/>
        <v>0</v>
      </c>
      <c r="G25" s="310"/>
      <c r="H25" s="311"/>
      <c r="I25" s="311"/>
      <c r="J25" s="311"/>
      <c r="K25" s="311"/>
      <c r="L25" s="310"/>
      <c r="M25" s="310"/>
    </row>
    <row r="26" spans="1:13" x14ac:dyDescent="0.3">
      <c r="A26" s="309" t="s">
        <v>858</v>
      </c>
      <c r="B26" s="310">
        <v>0</v>
      </c>
      <c r="C26" s="310">
        <f t="shared" si="2"/>
        <v>0</v>
      </c>
      <c r="D26" s="310"/>
      <c r="E26" s="310">
        <v>0</v>
      </c>
      <c r="F26" s="310">
        <f t="shared" si="0"/>
        <v>0</v>
      </c>
      <c r="G26" s="310"/>
      <c r="H26" s="311"/>
      <c r="I26" s="311"/>
      <c r="J26" s="311"/>
      <c r="K26" s="311"/>
      <c r="L26" s="310"/>
      <c r="M26" s="310"/>
    </row>
    <row r="27" spans="1:13" x14ac:dyDescent="0.3">
      <c r="A27" s="309" t="s">
        <v>858</v>
      </c>
      <c r="B27" s="310">
        <v>0</v>
      </c>
      <c r="C27" s="310">
        <f t="shared" si="2"/>
        <v>0</v>
      </c>
      <c r="D27" s="310"/>
      <c r="E27" s="310">
        <v>0</v>
      </c>
      <c r="F27" s="310">
        <f t="shared" si="0"/>
        <v>0</v>
      </c>
      <c r="G27" s="310"/>
      <c r="H27" s="311"/>
      <c r="I27" s="311"/>
      <c r="J27" s="311"/>
      <c r="K27" s="311"/>
      <c r="L27" s="310"/>
      <c r="M27" s="310"/>
    </row>
    <row r="28" spans="1:13" x14ac:dyDescent="0.3">
      <c r="A28" s="309" t="s">
        <v>858</v>
      </c>
      <c r="B28" s="310">
        <v>0</v>
      </c>
      <c r="C28" s="310">
        <f t="shared" si="2"/>
        <v>0</v>
      </c>
      <c r="D28" s="310"/>
      <c r="E28" s="310">
        <v>0</v>
      </c>
      <c r="F28" s="310">
        <f t="shared" si="0"/>
        <v>0</v>
      </c>
      <c r="G28" s="310"/>
      <c r="H28" s="311"/>
      <c r="I28" s="311"/>
      <c r="J28" s="311"/>
      <c r="K28" s="311"/>
      <c r="L28" s="310"/>
      <c r="M28" s="310"/>
    </row>
    <row r="29" spans="1:13" x14ac:dyDescent="0.3">
      <c r="A29" s="309" t="s">
        <v>858</v>
      </c>
      <c r="B29" s="310">
        <v>0</v>
      </c>
      <c r="C29" s="310">
        <f t="shared" si="2"/>
        <v>0</v>
      </c>
      <c r="D29" s="310"/>
      <c r="E29" s="310">
        <v>0</v>
      </c>
      <c r="F29" s="310">
        <f t="shared" si="0"/>
        <v>0</v>
      </c>
      <c r="G29" s="310"/>
      <c r="H29" s="311"/>
      <c r="I29" s="311"/>
      <c r="J29" s="311"/>
      <c r="K29" s="311"/>
      <c r="L29" s="310"/>
      <c r="M29" s="310"/>
    </row>
    <row r="30" spans="1:13" x14ac:dyDescent="0.3">
      <c r="A30" s="309" t="s">
        <v>858</v>
      </c>
      <c r="B30" s="310">
        <v>0</v>
      </c>
      <c r="C30" s="310">
        <f t="shared" si="2"/>
        <v>0</v>
      </c>
      <c r="D30" s="310"/>
      <c r="E30" s="310">
        <v>0</v>
      </c>
      <c r="F30" s="310">
        <f t="shared" si="0"/>
        <v>0</v>
      </c>
      <c r="G30" s="310"/>
      <c r="H30" s="311"/>
      <c r="I30" s="311"/>
      <c r="J30" s="311"/>
      <c r="K30" s="311"/>
      <c r="L30" s="310"/>
      <c r="M30" s="310"/>
    </row>
    <row r="31" spans="1:13" x14ac:dyDescent="0.3">
      <c r="A31" s="309" t="s">
        <v>858</v>
      </c>
      <c r="B31" s="310">
        <v>0</v>
      </c>
      <c r="C31" s="310">
        <f t="shared" si="2"/>
        <v>0</v>
      </c>
      <c r="D31" s="310"/>
      <c r="E31" s="310">
        <v>0</v>
      </c>
      <c r="F31" s="310">
        <f t="shared" si="0"/>
        <v>0</v>
      </c>
      <c r="G31" s="310"/>
      <c r="H31" s="311"/>
      <c r="I31" s="311"/>
      <c r="J31" s="311"/>
      <c r="K31" s="311"/>
      <c r="L31" s="310"/>
      <c r="M31" s="310"/>
    </row>
    <row r="32" spans="1:13" x14ac:dyDescent="0.3">
      <c r="A32" s="313" t="s">
        <v>14</v>
      </c>
      <c r="B32" s="314">
        <f>SUM(B2:B31)</f>
        <v>120000</v>
      </c>
      <c r="C32" s="310">
        <f>SUM(C2:C31)</f>
        <v>120000</v>
      </c>
      <c r="D32" s="310"/>
      <c r="E32" s="314"/>
      <c r="F32" s="314">
        <f>ROUNDUP(SUM(F2:F31),0)</f>
        <v>5</v>
      </c>
      <c r="G32" s="314"/>
      <c r="H32" s="319"/>
      <c r="I32" s="319"/>
      <c r="J32" s="319"/>
      <c r="K32" s="319"/>
      <c r="L32" s="315"/>
      <c r="M32" s="315"/>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phoneticPr fontId="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84A55-0A5C-4E86-BB1B-F3463DD06B3D}">
  <dimension ref="A1:M156"/>
  <sheetViews>
    <sheetView workbookViewId="0">
      <selection activeCell="F147" sqref="F147:G147"/>
    </sheetView>
  </sheetViews>
  <sheetFormatPr defaultRowHeight="12" x14ac:dyDescent="0.25"/>
  <cols>
    <col min="1" max="1" width="3.88671875" style="111" bestFit="1" customWidth="1"/>
    <col min="2" max="2" width="17.21875" style="112" customWidth="1"/>
    <col min="3" max="3" width="10.44140625" style="50" customWidth="1"/>
    <col min="4" max="4" width="11.109375" style="50" customWidth="1"/>
    <col min="5" max="5" width="11.88671875" style="50" customWidth="1"/>
    <col min="6" max="6" width="10.88671875" style="50" customWidth="1"/>
    <col min="7" max="7" width="11.21875" style="50" customWidth="1"/>
    <col min="8" max="8" width="11.88671875" style="50" customWidth="1"/>
    <col min="9" max="9" width="12.44140625" style="50" customWidth="1"/>
    <col min="10" max="10" width="11.6640625" style="50" customWidth="1"/>
    <col min="11" max="11" width="10.21875" style="50" customWidth="1"/>
    <col min="12" max="12" width="13.33203125" style="50" customWidth="1"/>
    <col min="13" max="13" width="8.88671875" style="2"/>
    <col min="14" max="16384" width="8.88671875" style="50"/>
  </cols>
  <sheetData>
    <row r="1" spans="1:12" x14ac:dyDescent="0.25">
      <c r="A1" s="413" t="s">
        <v>874</v>
      </c>
      <c r="B1" s="413"/>
      <c r="C1" s="413"/>
      <c r="D1" s="413"/>
      <c r="E1" s="413"/>
      <c r="F1" s="413"/>
      <c r="G1" s="413"/>
      <c r="H1" s="413"/>
      <c r="I1" s="413"/>
      <c r="J1" s="413"/>
      <c r="K1" s="413"/>
      <c r="L1" s="413"/>
    </row>
    <row r="2" spans="1:12" x14ac:dyDescent="0.25">
      <c r="A2" s="413" t="s">
        <v>537</v>
      </c>
      <c r="B2" s="413"/>
      <c r="C2" s="413"/>
      <c r="D2" s="413"/>
      <c r="E2" s="413"/>
      <c r="F2" s="413"/>
      <c r="G2" s="413"/>
      <c r="H2" s="413"/>
      <c r="I2" s="413"/>
      <c r="J2" s="413"/>
      <c r="K2" s="413"/>
      <c r="L2" s="413"/>
    </row>
    <row r="3" spans="1:12" ht="22.8" customHeight="1" x14ac:dyDescent="0.25">
      <c r="A3" s="414" t="s">
        <v>640</v>
      </c>
      <c r="B3" s="414"/>
      <c r="C3" s="414"/>
      <c r="D3" s="414"/>
      <c r="E3" s="414"/>
      <c r="F3" s="414"/>
      <c r="G3" s="414"/>
      <c r="H3" s="414"/>
      <c r="I3" s="414"/>
      <c r="J3" s="414"/>
      <c r="K3" s="414"/>
      <c r="L3" s="414"/>
    </row>
    <row r="4" spans="1:12" x14ac:dyDescent="0.25">
      <c r="A4" s="415"/>
      <c r="B4" s="415"/>
      <c r="C4" s="415"/>
      <c r="D4" s="415"/>
      <c r="E4" s="415"/>
    </row>
    <row r="5" spans="1:12" ht="24" x14ac:dyDescent="0.25">
      <c r="A5" s="416" t="s">
        <v>502</v>
      </c>
      <c r="B5" s="417" t="s">
        <v>538</v>
      </c>
      <c r="C5" s="97" t="s">
        <v>539</v>
      </c>
      <c r="D5" s="98" t="s">
        <v>540</v>
      </c>
      <c r="E5" s="97" t="s">
        <v>541</v>
      </c>
      <c r="F5" s="411" t="s">
        <v>16</v>
      </c>
      <c r="G5" s="411"/>
      <c r="H5" s="411" t="s">
        <v>17</v>
      </c>
      <c r="I5" s="411" t="s">
        <v>18</v>
      </c>
      <c r="J5" s="411"/>
      <c r="K5" s="411" t="s">
        <v>19</v>
      </c>
      <c r="L5" s="411" t="s">
        <v>79</v>
      </c>
    </row>
    <row r="6" spans="1:12" x14ac:dyDescent="0.25">
      <c r="A6" s="416"/>
      <c r="B6" s="417"/>
      <c r="C6" s="97" t="s">
        <v>542</v>
      </c>
      <c r="D6" s="98" t="s">
        <v>542</v>
      </c>
      <c r="E6" s="97" t="s">
        <v>542</v>
      </c>
      <c r="F6" s="94" t="s">
        <v>21</v>
      </c>
      <c r="G6" s="94" t="s">
        <v>22</v>
      </c>
      <c r="H6" s="411"/>
      <c r="I6" s="94" t="s">
        <v>21</v>
      </c>
      <c r="J6" s="94" t="s">
        <v>23</v>
      </c>
      <c r="K6" s="411"/>
      <c r="L6" s="411"/>
    </row>
    <row r="7" spans="1:12" x14ac:dyDescent="0.25">
      <c r="A7" s="107" t="s">
        <v>543</v>
      </c>
      <c r="B7" s="108" t="s">
        <v>544</v>
      </c>
      <c r="C7" s="99" t="s">
        <v>545</v>
      </c>
      <c r="D7" s="99" t="s">
        <v>546</v>
      </c>
      <c r="E7" s="99" t="s">
        <v>547</v>
      </c>
      <c r="F7" s="100"/>
      <c r="G7" s="100"/>
      <c r="H7" s="100"/>
      <c r="I7" s="100"/>
      <c r="J7" s="100"/>
      <c r="K7" s="100"/>
      <c r="L7" s="100"/>
    </row>
    <row r="8" spans="1:12" x14ac:dyDescent="0.25">
      <c r="A8" s="409" t="s">
        <v>548</v>
      </c>
      <c r="B8" s="409"/>
      <c r="C8" s="409"/>
      <c r="D8" s="409"/>
      <c r="E8" s="409"/>
      <c r="F8" s="100"/>
      <c r="G8" s="100"/>
      <c r="H8" s="100"/>
      <c r="I8" s="100"/>
      <c r="J8" s="100"/>
      <c r="K8" s="100"/>
      <c r="L8" s="100"/>
    </row>
    <row r="9" spans="1:12" ht="17.399999999999999" customHeight="1" x14ac:dyDescent="0.25">
      <c r="A9" s="109" t="s">
        <v>549</v>
      </c>
      <c r="B9" s="106" t="s">
        <v>550</v>
      </c>
      <c r="C9" s="95">
        <f t="shared" ref="C9:D12" si="0">F9+I9</f>
        <v>0</v>
      </c>
      <c r="D9" s="96">
        <f t="shared" si="0"/>
        <v>0</v>
      </c>
      <c r="E9" s="96">
        <f>C9+D9</f>
        <v>0</v>
      </c>
      <c r="F9" s="96"/>
      <c r="G9" s="96"/>
      <c r="H9" s="96">
        <f>F9+G9</f>
        <v>0</v>
      </c>
      <c r="I9" s="96"/>
      <c r="J9" s="96"/>
      <c r="K9" s="96">
        <f t="shared" ref="K9:K12" si="1">I9+J9</f>
        <v>0</v>
      </c>
      <c r="L9" s="96">
        <f t="shared" ref="L9" si="2">K9+H9</f>
        <v>0</v>
      </c>
    </row>
    <row r="10" spans="1:12" ht="18.600000000000001" customHeight="1" x14ac:dyDescent="0.25">
      <c r="A10" s="109" t="s">
        <v>551</v>
      </c>
      <c r="B10" s="106" t="s">
        <v>552</v>
      </c>
      <c r="C10" s="95">
        <f t="shared" si="0"/>
        <v>0</v>
      </c>
      <c r="D10" s="96">
        <f t="shared" si="0"/>
        <v>0</v>
      </c>
      <c r="E10" s="96">
        <f t="shared" ref="E10:E12" si="3">C10+D10</f>
        <v>0</v>
      </c>
      <c r="F10" s="104"/>
      <c r="G10" s="104"/>
      <c r="H10" s="96">
        <f>F10+G10</f>
        <v>0</v>
      </c>
      <c r="I10" s="104"/>
      <c r="J10" s="104"/>
      <c r="K10" s="96">
        <f t="shared" si="1"/>
        <v>0</v>
      </c>
      <c r="L10" s="96">
        <f>K10+H10</f>
        <v>0</v>
      </c>
    </row>
    <row r="11" spans="1:12" ht="49.2" customHeight="1" x14ac:dyDescent="0.25">
      <c r="A11" s="109" t="s">
        <v>553</v>
      </c>
      <c r="B11" s="106" t="s">
        <v>554</v>
      </c>
      <c r="C11" s="95">
        <f t="shared" si="0"/>
        <v>0</v>
      </c>
      <c r="D11" s="96">
        <f t="shared" si="0"/>
        <v>0</v>
      </c>
      <c r="E11" s="96">
        <f t="shared" si="3"/>
        <v>0</v>
      </c>
      <c r="F11" s="104"/>
      <c r="G11" s="104"/>
      <c r="H11" s="96">
        <f>F11+G11</f>
        <v>0</v>
      </c>
      <c r="I11" s="104"/>
      <c r="J11" s="104"/>
      <c r="K11" s="96">
        <f t="shared" si="1"/>
        <v>0</v>
      </c>
      <c r="L11" s="96">
        <f t="shared" ref="L11:L12" si="4">K11+H11</f>
        <v>0</v>
      </c>
    </row>
    <row r="12" spans="1:12" ht="30.6" x14ac:dyDescent="0.25">
      <c r="A12" s="109" t="s">
        <v>555</v>
      </c>
      <c r="B12" s="106" t="s">
        <v>556</v>
      </c>
      <c r="C12" s="95">
        <f t="shared" si="0"/>
        <v>0</v>
      </c>
      <c r="D12" s="96">
        <f t="shared" si="0"/>
        <v>0</v>
      </c>
      <c r="E12" s="96">
        <f t="shared" si="3"/>
        <v>0</v>
      </c>
      <c r="F12" s="104"/>
      <c r="G12" s="104"/>
      <c r="H12" s="96">
        <f>F12+G12</f>
        <v>0</v>
      </c>
      <c r="I12" s="104"/>
      <c r="J12" s="104"/>
      <c r="K12" s="96">
        <f t="shared" si="1"/>
        <v>0</v>
      </c>
      <c r="L12" s="96">
        <f t="shared" si="4"/>
        <v>0</v>
      </c>
    </row>
    <row r="13" spans="1:12" x14ac:dyDescent="0.25">
      <c r="A13" s="410" t="s">
        <v>557</v>
      </c>
      <c r="B13" s="410"/>
      <c r="C13" s="96">
        <f>SUM(C9:C12)</f>
        <v>0</v>
      </c>
      <c r="D13" s="96">
        <f t="shared" ref="D13:L13" si="5">SUM(D9:D12)</f>
        <v>0</v>
      </c>
      <c r="E13" s="96">
        <f t="shared" si="5"/>
        <v>0</v>
      </c>
      <c r="F13" s="96">
        <f t="shared" si="5"/>
        <v>0</v>
      </c>
      <c r="G13" s="96">
        <f t="shared" si="5"/>
        <v>0</v>
      </c>
      <c r="H13" s="96">
        <f t="shared" si="5"/>
        <v>0</v>
      </c>
      <c r="I13" s="96">
        <f t="shared" si="5"/>
        <v>0</v>
      </c>
      <c r="J13" s="96">
        <f t="shared" si="5"/>
        <v>0</v>
      </c>
      <c r="K13" s="96">
        <f t="shared" si="5"/>
        <v>0</v>
      </c>
      <c r="L13" s="96">
        <f t="shared" si="5"/>
        <v>0</v>
      </c>
    </row>
    <row r="14" spans="1:12" x14ac:dyDescent="0.25">
      <c r="A14" s="412" t="s">
        <v>558</v>
      </c>
      <c r="B14" s="409"/>
      <c r="C14" s="409"/>
      <c r="D14" s="409"/>
      <c r="E14" s="409"/>
      <c r="F14" s="100"/>
      <c r="G14" s="100"/>
      <c r="H14" s="100"/>
      <c r="I14" s="100"/>
      <c r="J14" s="100"/>
      <c r="K14" s="100"/>
      <c r="L14" s="100"/>
    </row>
    <row r="15" spans="1:12" ht="40.799999999999997" x14ac:dyDescent="0.25">
      <c r="A15" s="109" t="s">
        <v>559</v>
      </c>
      <c r="B15" s="106" t="s">
        <v>626</v>
      </c>
      <c r="C15" s="95">
        <f t="shared" ref="C15:D15" si="6">F15+I15</f>
        <v>0</v>
      </c>
      <c r="D15" s="96">
        <f t="shared" si="6"/>
        <v>0</v>
      </c>
      <c r="E15" s="96">
        <f t="shared" ref="E15" si="7">C15+D15</f>
        <v>0</v>
      </c>
      <c r="F15" s="104"/>
      <c r="G15" s="104"/>
      <c r="H15" s="96">
        <f t="shared" ref="H15" si="8">F15+G15</f>
        <v>0</v>
      </c>
      <c r="I15" s="104"/>
      <c r="J15" s="104"/>
      <c r="K15" s="96">
        <f t="shared" ref="K15" si="9">I15+J15</f>
        <v>0</v>
      </c>
      <c r="L15" s="96">
        <f t="shared" ref="L15" si="10">K15+H15</f>
        <v>0</v>
      </c>
    </row>
    <row r="16" spans="1:12" x14ac:dyDescent="0.25">
      <c r="A16" s="410" t="s">
        <v>560</v>
      </c>
      <c r="B16" s="410"/>
      <c r="C16" s="96">
        <f>SUM(C15:C15)</f>
        <v>0</v>
      </c>
      <c r="D16" s="96">
        <f>SUM(D15:D15)</f>
        <v>0</v>
      </c>
      <c r="E16" s="96">
        <f>SUM(E15:E15)</f>
        <v>0</v>
      </c>
      <c r="F16" s="96">
        <f t="shared" ref="F16:L16" si="11">SUM(F15:F15)</f>
        <v>0</v>
      </c>
      <c r="G16" s="96">
        <f t="shared" si="11"/>
        <v>0</v>
      </c>
      <c r="H16" s="96">
        <f t="shared" si="11"/>
        <v>0</v>
      </c>
      <c r="I16" s="96">
        <f t="shared" si="11"/>
        <v>0</v>
      </c>
      <c r="J16" s="96">
        <f t="shared" si="11"/>
        <v>0</v>
      </c>
      <c r="K16" s="96">
        <f t="shared" si="11"/>
        <v>0</v>
      </c>
      <c r="L16" s="96">
        <f t="shared" si="11"/>
        <v>0</v>
      </c>
    </row>
    <row r="17" spans="1:12" x14ac:dyDescent="0.25">
      <c r="A17" s="412" t="s">
        <v>561</v>
      </c>
      <c r="B17" s="409"/>
      <c r="C17" s="409"/>
      <c r="D17" s="409"/>
      <c r="E17" s="409"/>
      <c r="F17" s="100"/>
      <c r="G17" s="100"/>
      <c r="H17" s="100"/>
      <c r="I17" s="100"/>
      <c r="J17" s="100"/>
      <c r="K17" s="100"/>
      <c r="L17" s="100"/>
    </row>
    <row r="18" spans="1:12" x14ac:dyDescent="0.25">
      <c r="A18" s="109" t="s">
        <v>562</v>
      </c>
      <c r="B18" s="106" t="s">
        <v>563</v>
      </c>
      <c r="C18" s="96">
        <f>SUM(C19:C21)</f>
        <v>0</v>
      </c>
      <c r="D18" s="96">
        <f t="shared" ref="D18:L18" si="12">SUM(D19:D21)</f>
        <v>0</v>
      </c>
      <c r="E18" s="96">
        <f t="shared" si="12"/>
        <v>0</v>
      </c>
      <c r="F18" s="96">
        <f t="shared" si="12"/>
        <v>0</v>
      </c>
      <c r="G18" s="96">
        <f t="shared" si="12"/>
        <v>0</v>
      </c>
      <c r="H18" s="96">
        <f t="shared" si="12"/>
        <v>0</v>
      </c>
      <c r="I18" s="96">
        <f t="shared" si="12"/>
        <v>0</v>
      </c>
      <c r="J18" s="96">
        <f t="shared" si="12"/>
        <v>0</v>
      </c>
      <c r="K18" s="96">
        <f t="shared" si="12"/>
        <v>0</v>
      </c>
      <c r="L18" s="96">
        <f t="shared" si="12"/>
        <v>0</v>
      </c>
    </row>
    <row r="19" spans="1:12" x14ac:dyDescent="0.25">
      <c r="A19" s="109"/>
      <c r="B19" s="106" t="s">
        <v>564</v>
      </c>
      <c r="C19" s="95">
        <f t="shared" ref="C19:D24" si="13">F19+I19</f>
        <v>0</v>
      </c>
      <c r="D19" s="96">
        <f t="shared" si="13"/>
        <v>0</v>
      </c>
      <c r="E19" s="96">
        <f t="shared" ref="E19:E24" si="14">C19+D19</f>
        <v>0</v>
      </c>
      <c r="F19" s="104"/>
      <c r="G19" s="104"/>
      <c r="H19" s="96">
        <f t="shared" ref="H19:H24" si="15">F19+G19</f>
        <v>0</v>
      </c>
      <c r="I19" s="104"/>
      <c r="J19" s="104"/>
      <c r="K19" s="96">
        <f t="shared" ref="K19:K24" si="16">I19+J19</f>
        <v>0</v>
      </c>
      <c r="L19" s="96">
        <f t="shared" ref="L19:L24" si="17">K19+H19</f>
        <v>0</v>
      </c>
    </row>
    <row r="20" spans="1:12" ht="20.399999999999999" x14ac:dyDescent="0.25">
      <c r="A20" s="109"/>
      <c r="B20" s="106" t="s">
        <v>565</v>
      </c>
      <c r="C20" s="95">
        <f t="shared" si="13"/>
        <v>0</v>
      </c>
      <c r="D20" s="96">
        <f t="shared" si="13"/>
        <v>0</v>
      </c>
      <c r="E20" s="96">
        <f t="shared" si="14"/>
        <v>0</v>
      </c>
      <c r="F20" s="104"/>
      <c r="G20" s="104"/>
      <c r="H20" s="96">
        <f t="shared" si="15"/>
        <v>0</v>
      </c>
      <c r="I20" s="104"/>
      <c r="J20" s="104"/>
      <c r="K20" s="96">
        <f t="shared" si="16"/>
        <v>0</v>
      </c>
      <c r="L20" s="96">
        <f t="shared" si="17"/>
        <v>0</v>
      </c>
    </row>
    <row r="21" spans="1:12" x14ac:dyDescent="0.25">
      <c r="A21" s="109"/>
      <c r="B21" s="106" t="s">
        <v>247</v>
      </c>
      <c r="C21" s="95">
        <f t="shared" si="13"/>
        <v>0</v>
      </c>
      <c r="D21" s="96">
        <f t="shared" si="13"/>
        <v>0</v>
      </c>
      <c r="E21" s="96">
        <f t="shared" si="14"/>
        <v>0</v>
      </c>
      <c r="F21" s="104"/>
      <c r="G21" s="104"/>
      <c r="H21" s="96">
        <f t="shared" si="15"/>
        <v>0</v>
      </c>
      <c r="I21" s="104"/>
      <c r="J21" s="104"/>
      <c r="K21" s="96">
        <f t="shared" si="16"/>
        <v>0</v>
      </c>
      <c r="L21" s="96">
        <f t="shared" si="17"/>
        <v>0</v>
      </c>
    </row>
    <row r="22" spans="1:12" ht="40.799999999999997" x14ac:dyDescent="0.25">
      <c r="A22" s="109" t="s">
        <v>566</v>
      </c>
      <c r="B22" s="106" t="s">
        <v>567</v>
      </c>
      <c r="C22" s="95">
        <f t="shared" si="13"/>
        <v>0</v>
      </c>
      <c r="D22" s="96">
        <f t="shared" si="13"/>
        <v>0</v>
      </c>
      <c r="E22" s="96">
        <f t="shared" si="14"/>
        <v>0</v>
      </c>
      <c r="F22" s="104"/>
      <c r="G22" s="104"/>
      <c r="H22" s="96">
        <f t="shared" si="15"/>
        <v>0</v>
      </c>
      <c r="I22" s="104"/>
      <c r="J22" s="104"/>
      <c r="K22" s="96">
        <f t="shared" si="16"/>
        <v>0</v>
      </c>
      <c r="L22" s="96">
        <f t="shared" si="17"/>
        <v>0</v>
      </c>
    </row>
    <row r="23" spans="1:12" x14ac:dyDescent="0.25">
      <c r="A23" s="109" t="s">
        <v>568</v>
      </c>
      <c r="B23" s="106" t="s">
        <v>569</v>
      </c>
      <c r="C23" s="95">
        <f t="shared" si="13"/>
        <v>0</v>
      </c>
      <c r="D23" s="96">
        <f t="shared" si="13"/>
        <v>0</v>
      </c>
      <c r="E23" s="96">
        <f t="shared" si="14"/>
        <v>0</v>
      </c>
      <c r="F23" s="104"/>
      <c r="G23" s="104"/>
      <c r="H23" s="96">
        <f t="shared" si="15"/>
        <v>0</v>
      </c>
      <c r="I23" s="104"/>
      <c r="J23" s="104"/>
      <c r="K23" s="96">
        <f t="shared" si="16"/>
        <v>0</v>
      </c>
      <c r="L23" s="96">
        <f t="shared" si="17"/>
        <v>0</v>
      </c>
    </row>
    <row r="24" spans="1:12" ht="30.6" x14ac:dyDescent="0.25">
      <c r="A24" s="109" t="s">
        <v>570</v>
      </c>
      <c r="B24" s="106" t="s">
        <v>571</v>
      </c>
      <c r="C24" s="95">
        <f t="shared" si="13"/>
        <v>0</v>
      </c>
      <c r="D24" s="96">
        <f t="shared" si="13"/>
        <v>0</v>
      </c>
      <c r="E24" s="96">
        <f t="shared" si="14"/>
        <v>0</v>
      </c>
      <c r="F24" s="104"/>
      <c r="G24" s="104"/>
      <c r="H24" s="96">
        <f t="shared" si="15"/>
        <v>0</v>
      </c>
      <c r="I24" s="104"/>
      <c r="J24" s="104"/>
      <c r="K24" s="96">
        <f t="shared" si="16"/>
        <v>0</v>
      </c>
      <c r="L24" s="96">
        <f t="shared" si="17"/>
        <v>0</v>
      </c>
    </row>
    <row r="25" spans="1:12" x14ac:dyDescent="0.25">
      <c r="A25" s="109" t="s">
        <v>572</v>
      </c>
      <c r="B25" s="106" t="s">
        <v>573</v>
      </c>
      <c r="C25" s="102">
        <f t="shared" ref="C25:L25" si="18">SUM(C26:C31)</f>
        <v>0</v>
      </c>
      <c r="D25" s="96">
        <f t="shared" si="18"/>
        <v>0</v>
      </c>
      <c r="E25" s="96">
        <f t="shared" si="18"/>
        <v>0</v>
      </c>
      <c r="F25" s="96">
        <f t="shared" si="18"/>
        <v>0</v>
      </c>
      <c r="G25" s="96">
        <f t="shared" si="18"/>
        <v>0</v>
      </c>
      <c r="H25" s="96">
        <f t="shared" si="18"/>
        <v>0</v>
      </c>
      <c r="I25" s="96">
        <f t="shared" si="18"/>
        <v>0</v>
      </c>
      <c r="J25" s="96">
        <f t="shared" si="18"/>
        <v>0</v>
      </c>
      <c r="K25" s="96">
        <f t="shared" si="18"/>
        <v>0</v>
      </c>
      <c r="L25" s="96">
        <f t="shared" si="18"/>
        <v>0</v>
      </c>
    </row>
    <row r="26" spans="1:12" x14ac:dyDescent="0.25">
      <c r="A26" s="109"/>
      <c r="B26" s="106" t="s">
        <v>574</v>
      </c>
      <c r="C26" s="95">
        <f t="shared" ref="C26:D32" si="19">F26+I26</f>
        <v>0</v>
      </c>
      <c r="D26" s="96">
        <f t="shared" si="19"/>
        <v>0</v>
      </c>
      <c r="E26" s="96">
        <f t="shared" ref="E26:E32" si="20">C26+D26</f>
        <v>0</v>
      </c>
      <c r="F26" s="102"/>
      <c r="G26" s="102"/>
      <c r="H26" s="96">
        <f t="shared" ref="H26:H32" si="21">F26+G26</f>
        <v>0</v>
      </c>
      <c r="I26" s="104"/>
      <c r="J26" s="104"/>
      <c r="K26" s="96">
        <f t="shared" ref="K26:K32" si="22">I26+J26</f>
        <v>0</v>
      </c>
      <c r="L26" s="96">
        <f t="shared" ref="L26:L32" si="23">K26+H26</f>
        <v>0</v>
      </c>
    </row>
    <row r="27" spans="1:12" ht="20.399999999999999" x14ac:dyDescent="0.25">
      <c r="A27" s="109"/>
      <c r="B27" s="106" t="s">
        <v>575</v>
      </c>
      <c r="C27" s="95">
        <f t="shared" si="19"/>
        <v>0</v>
      </c>
      <c r="D27" s="96">
        <f t="shared" si="19"/>
        <v>0</v>
      </c>
      <c r="E27" s="96">
        <f t="shared" si="20"/>
        <v>0</v>
      </c>
      <c r="F27" s="102"/>
      <c r="G27" s="102"/>
      <c r="H27" s="96">
        <f t="shared" si="21"/>
        <v>0</v>
      </c>
      <c r="I27" s="104"/>
      <c r="J27" s="104"/>
      <c r="K27" s="96">
        <f t="shared" si="22"/>
        <v>0</v>
      </c>
      <c r="L27" s="96">
        <f t="shared" si="23"/>
        <v>0</v>
      </c>
    </row>
    <row r="28" spans="1:12" ht="30" customHeight="1" x14ac:dyDescent="0.25">
      <c r="A28" s="109"/>
      <c r="B28" s="106" t="s">
        <v>576</v>
      </c>
      <c r="C28" s="95">
        <f t="shared" si="19"/>
        <v>0</v>
      </c>
      <c r="D28" s="96">
        <f t="shared" si="19"/>
        <v>0</v>
      </c>
      <c r="E28" s="96">
        <f t="shared" si="20"/>
        <v>0</v>
      </c>
      <c r="F28" s="102"/>
      <c r="G28" s="102"/>
      <c r="H28" s="96">
        <f t="shared" si="21"/>
        <v>0</v>
      </c>
      <c r="I28" s="104"/>
      <c r="J28" s="104"/>
      <c r="K28" s="96">
        <f t="shared" si="22"/>
        <v>0</v>
      </c>
      <c r="L28" s="96">
        <f t="shared" si="23"/>
        <v>0</v>
      </c>
    </row>
    <row r="29" spans="1:12" ht="51" x14ac:dyDescent="0.25">
      <c r="A29" s="109"/>
      <c r="B29" s="106" t="s">
        <v>577</v>
      </c>
      <c r="C29" s="95">
        <f t="shared" si="19"/>
        <v>0</v>
      </c>
      <c r="D29" s="96">
        <f t="shared" si="19"/>
        <v>0</v>
      </c>
      <c r="E29" s="96">
        <f t="shared" si="20"/>
        <v>0</v>
      </c>
      <c r="F29" s="104"/>
      <c r="G29" s="104"/>
      <c r="H29" s="96">
        <f t="shared" si="21"/>
        <v>0</v>
      </c>
      <c r="I29" s="104"/>
      <c r="J29" s="104"/>
      <c r="K29" s="96">
        <f t="shared" si="22"/>
        <v>0</v>
      </c>
      <c r="L29" s="96">
        <f t="shared" si="23"/>
        <v>0</v>
      </c>
    </row>
    <row r="30" spans="1:12" ht="40.799999999999997" x14ac:dyDescent="0.25">
      <c r="A30" s="109"/>
      <c r="B30" s="106" t="s">
        <v>578</v>
      </c>
      <c r="C30" s="95">
        <f t="shared" si="19"/>
        <v>0</v>
      </c>
      <c r="D30" s="96">
        <f t="shared" si="19"/>
        <v>0</v>
      </c>
      <c r="E30" s="96">
        <f t="shared" si="20"/>
        <v>0</v>
      </c>
      <c r="F30" s="102"/>
      <c r="G30" s="102"/>
      <c r="H30" s="96">
        <f t="shared" si="21"/>
        <v>0</v>
      </c>
      <c r="I30" s="104"/>
      <c r="J30" s="104"/>
      <c r="K30" s="96">
        <f t="shared" si="22"/>
        <v>0</v>
      </c>
      <c r="L30" s="96">
        <f t="shared" si="23"/>
        <v>0</v>
      </c>
    </row>
    <row r="31" spans="1:12" ht="20.399999999999999" x14ac:dyDescent="0.25">
      <c r="A31" s="109"/>
      <c r="B31" s="106" t="s">
        <v>579</v>
      </c>
      <c r="C31" s="95">
        <f t="shared" si="19"/>
        <v>0</v>
      </c>
      <c r="D31" s="96">
        <f t="shared" si="19"/>
        <v>0</v>
      </c>
      <c r="E31" s="96">
        <f t="shared" si="20"/>
        <v>0</v>
      </c>
      <c r="F31" s="102"/>
      <c r="G31" s="102"/>
      <c r="H31" s="96">
        <f t="shared" si="21"/>
        <v>0</v>
      </c>
      <c r="I31" s="104"/>
      <c r="J31" s="104"/>
      <c r="K31" s="96">
        <f t="shared" si="22"/>
        <v>0</v>
      </c>
      <c r="L31" s="96">
        <f t="shared" si="23"/>
        <v>0</v>
      </c>
    </row>
    <row r="32" spans="1:12" ht="20.399999999999999" x14ac:dyDescent="0.25">
      <c r="A32" s="109" t="s">
        <v>580</v>
      </c>
      <c r="B32" s="106" t="s">
        <v>530</v>
      </c>
      <c r="C32" s="95">
        <f t="shared" si="19"/>
        <v>0</v>
      </c>
      <c r="D32" s="96">
        <f t="shared" si="19"/>
        <v>0</v>
      </c>
      <c r="E32" s="96">
        <f t="shared" si="20"/>
        <v>0</v>
      </c>
      <c r="F32" s="104"/>
      <c r="G32" s="104"/>
      <c r="H32" s="96">
        <f t="shared" si="21"/>
        <v>0</v>
      </c>
      <c r="I32" s="104"/>
      <c r="J32" s="104"/>
      <c r="K32" s="96">
        <f t="shared" si="22"/>
        <v>0</v>
      </c>
      <c r="L32" s="96">
        <f t="shared" si="23"/>
        <v>0</v>
      </c>
    </row>
    <row r="33" spans="1:12" x14ac:dyDescent="0.25">
      <c r="A33" s="109" t="s">
        <v>581</v>
      </c>
      <c r="B33" s="106" t="s">
        <v>582</v>
      </c>
      <c r="C33" s="96">
        <f>SUM(C34:C35)</f>
        <v>0</v>
      </c>
      <c r="D33" s="96">
        <f t="shared" ref="D33:L33" si="24">SUM(D34:D35)</f>
        <v>0</v>
      </c>
      <c r="E33" s="96">
        <f t="shared" si="24"/>
        <v>0</v>
      </c>
      <c r="F33" s="96">
        <f t="shared" si="24"/>
        <v>0</v>
      </c>
      <c r="G33" s="96">
        <f t="shared" si="24"/>
        <v>0</v>
      </c>
      <c r="H33" s="96">
        <f t="shared" si="24"/>
        <v>0</v>
      </c>
      <c r="I33" s="96">
        <f t="shared" si="24"/>
        <v>0</v>
      </c>
      <c r="J33" s="96">
        <f t="shared" si="24"/>
        <v>0</v>
      </c>
      <c r="K33" s="96">
        <f t="shared" si="24"/>
        <v>0</v>
      </c>
      <c r="L33" s="96">
        <f t="shared" si="24"/>
        <v>0</v>
      </c>
    </row>
    <row r="34" spans="1:12" ht="30.6" x14ac:dyDescent="0.25">
      <c r="A34" s="109"/>
      <c r="B34" s="106" t="s">
        <v>583</v>
      </c>
      <c r="C34" s="95">
        <f t="shared" ref="C34:D35" si="25">F34+I34</f>
        <v>0</v>
      </c>
      <c r="D34" s="96">
        <f t="shared" si="25"/>
        <v>0</v>
      </c>
      <c r="E34" s="96">
        <f t="shared" ref="E34:E35" si="26">C34+D34</f>
        <v>0</v>
      </c>
      <c r="F34" s="104"/>
      <c r="G34" s="104"/>
      <c r="H34" s="96">
        <f t="shared" ref="H34:H35" si="27">F34+G34</f>
        <v>0</v>
      </c>
      <c r="I34" s="104"/>
      <c r="J34" s="104"/>
      <c r="K34" s="96">
        <f t="shared" ref="K34:K35" si="28">I34+J34</f>
        <v>0</v>
      </c>
      <c r="L34" s="96">
        <f t="shared" ref="L34:L35" si="29">K34+H34</f>
        <v>0</v>
      </c>
    </row>
    <row r="35" spans="1:12" ht="16.2" customHeight="1" x14ac:dyDescent="0.25">
      <c r="A35" s="109"/>
      <c r="B35" s="106" t="s">
        <v>529</v>
      </c>
      <c r="C35" s="95">
        <f t="shared" si="25"/>
        <v>0</v>
      </c>
      <c r="D35" s="96">
        <f t="shared" si="25"/>
        <v>0</v>
      </c>
      <c r="E35" s="96">
        <f t="shared" si="26"/>
        <v>0</v>
      </c>
      <c r="F35" s="104"/>
      <c r="G35" s="104"/>
      <c r="H35" s="96">
        <f t="shared" si="27"/>
        <v>0</v>
      </c>
      <c r="I35" s="104"/>
      <c r="J35" s="104"/>
      <c r="K35" s="96">
        <f t="shared" si="28"/>
        <v>0</v>
      </c>
      <c r="L35" s="96">
        <f t="shared" si="29"/>
        <v>0</v>
      </c>
    </row>
    <row r="36" spans="1:12" x14ac:dyDescent="0.25">
      <c r="A36" s="109" t="s">
        <v>584</v>
      </c>
      <c r="B36" s="106" t="s">
        <v>585</v>
      </c>
      <c r="C36" s="96">
        <f>C37+C40</f>
        <v>0</v>
      </c>
      <c r="D36" s="96">
        <f t="shared" ref="D36:L36" si="30">D37+D40</f>
        <v>0</v>
      </c>
      <c r="E36" s="96">
        <f t="shared" si="30"/>
        <v>0</v>
      </c>
      <c r="F36" s="96">
        <f t="shared" si="30"/>
        <v>0</v>
      </c>
      <c r="G36" s="96">
        <f t="shared" si="30"/>
        <v>0</v>
      </c>
      <c r="H36" s="96">
        <f t="shared" si="30"/>
        <v>0</v>
      </c>
      <c r="I36" s="96">
        <f t="shared" si="30"/>
        <v>0</v>
      </c>
      <c r="J36" s="96">
        <f t="shared" si="30"/>
        <v>0</v>
      </c>
      <c r="K36" s="96">
        <f t="shared" si="30"/>
        <v>0</v>
      </c>
      <c r="L36" s="96">
        <f t="shared" si="30"/>
        <v>0</v>
      </c>
    </row>
    <row r="37" spans="1:12" ht="20.399999999999999" x14ac:dyDescent="0.25">
      <c r="A37" s="109"/>
      <c r="B37" s="106" t="s">
        <v>586</v>
      </c>
      <c r="C37" s="96">
        <f>C38+C39</f>
        <v>0</v>
      </c>
      <c r="D37" s="96">
        <f t="shared" ref="D37:L37" si="31">D38+D39</f>
        <v>0</v>
      </c>
      <c r="E37" s="96">
        <f t="shared" si="31"/>
        <v>0</v>
      </c>
      <c r="F37" s="96">
        <f t="shared" si="31"/>
        <v>0</v>
      </c>
      <c r="G37" s="96">
        <f t="shared" si="31"/>
        <v>0</v>
      </c>
      <c r="H37" s="96">
        <f t="shared" si="31"/>
        <v>0</v>
      </c>
      <c r="I37" s="96">
        <f t="shared" si="31"/>
        <v>0</v>
      </c>
      <c r="J37" s="96">
        <f t="shared" si="31"/>
        <v>0</v>
      </c>
      <c r="K37" s="96">
        <f t="shared" si="31"/>
        <v>0</v>
      </c>
      <c r="L37" s="96">
        <f t="shared" si="31"/>
        <v>0</v>
      </c>
    </row>
    <row r="38" spans="1:12" ht="20.399999999999999" x14ac:dyDescent="0.25">
      <c r="A38" s="109"/>
      <c r="B38" s="106" t="s">
        <v>587</v>
      </c>
      <c r="C38" s="95">
        <f t="shared" ref="C38:D40" si="32">F38+I38</f>
        <v>0</v>
      </c>
      <c r="D38" s="96">
        <f t="shared" si="32"/>
        <v>0</v>
      </c>
      <c r="E38" s="96">
        <f t="shared" ref="E38:E40" si="33">C38+D38</f>
        <v>0</v>
      </c>
      <c r="F38" s="102"/>
      <c r="G38" s="102"/>
      <c r="H38" s="96">
        <f t="shared" ref="H38:H40" si="34">F38+G38</f>
        <v>0</v>
      </c>
      <c r="I38" s="104"/>
      <c r="J38" s="104"/>
      <c r="K38" s="96">
        <f t="shared" ref="K38:K40" si="35">I38+J38</f>
        <v>0</v>
      </c>
      <c r="L38" s="96">
        <f t="shared" ref="L38:L40" si="36">K38+H38</f>
        <v>0</v>
      </c>
    </row>
    <row r="39" spans="1:12" ht="91.8" x14ac:dyDescent="0.25">
      <c r="A39" s="109"/>
      <c r="B39" s="106" t="s">
        <v>588</v>
      </c>
      <c r="C39" s="95">
        <f t="shared" si="32"/>
        <v>0</v>
      </c>
      <c r="D39" s="96">
        <f t="shared" si="32"/>
        <v>0</v>
      </c>
      <c r="E39" s="96">
        <f t="shared" si="33"/>
        <v>0</v>
      </c>
      <c r="F39" s="102"/>
      <c r="G39" s="102"/>
      <c r="H39" s="96">
        <f t="shared" si="34"/>
        <v>0</v>
      </c>
      <c r="I39" s="104"/>
      <c r="J39" s="104"/>
      <c r="K39" s="96">
        <f t="shared" si="35"/>
        <v>0</v>
      </c>
      <c r="L39" s="96">
        <f t="shared" si="36"/>
        <v>0</v>
      </c>
    </row>
    <row r="40" spans="1:12" ht="17.399999999999999" customHeight="1" x14ac:dyDescent="0.25">
      <c r="A40" s="109"/>
      <c r="B40" s="106" t="s">
        <v>589</v>
      </c>
      <c r="C40" s="95">
        <f t="shared" si="32"/>
        <v>0</v>
      </c>
      <c r="D40" s="96">
        <f t="shared" si="32"/>
        <v>0</v>
      </c>
      <c r="E40" s="96">
        <f t="shared" si="33"/>
        <v>0</v>
      </c>
      <c r="F40" s="104"/>
      <c r="G40" s="104"/>
      <c r="H40" s="96">
        <f t="shared" si="34"/>
        <v>0</v>
      </c>
      <c r="I40" s="104"/>
      <c r="J40" s="104"/>
      <c r="K40" s="96">
        <f t="shared" si="35"/>
        <v>0</v>
      </c>
      <c r="L40" s="96">
        <f t="shared" si="36"/>
        <v>0</v>
      </c>
    </row>
    <row r="41" spans="1:12" x14ac:dyDescent="0.25">
      <c r="A41" s="410" t="s">
        <v>590</v>
      </c>
      <c r="B41" s="410"/>
      <c r="C41" s="96">
        <f t="shared" ref="C41:L41" si="37">C18+C22+C23+C24+C25+C32+C33+C36</f>
        <v>0</v>
      </c>
      <c r="D41" s="96">
        <f t="shared" si="37"/>
        <v>0</v>
      </c>
      <c r="E41" s="96">
        <f t="shared" si="37"/>
        <v>0</v>
      </c>
      <c r="F41" s="96">
        <f t="shared" si="37"/>
        <v>0</v>
      </c>
      <c r="G41" s="96">
        <f t="shared" si="37"/>
        <v>0</v>
      </c>
      <c r="H41" s="96">
        <f t="shared" si="37"/>
        <v>0</v>
      </c>
      <c r="I41" s="96">
        <f t="shared" si="37"/>
        <v>0</v>
      </c>
      <c r="J41" s="96">
        <f t="shared" si="37"/>
        <v>0</v>
      </c>
      <c r="K41" s="96">
        <f t="shared" si="37"/>
        <v>0</v>
      </c>
      <c r="L41" s="96">
        <f t="shared" si="37"/>
        <v>0</v>
      </c>
    </row>
    <row r="42" spans="1:12" x14ac:dyDescent="0.25">
      <c r="A42" s="409" t="s">
        <v>591</v>
      </c>
      <c r="B42" s="409"/>
      <c r="C42" s="409"/>
      <c r="D42" s="409"/>
      <c r="E42" s="409"/>
      <c r="F42" s="100"/>
      <c r="G42" s="100"/>
      <c r="H42" s="100"/>
      <c r="I42" s="100"/>
      <c r="J42" s="100"/>
      <c r="K42" s="100"/>
      <c r="L42" s="100"/>
    </row>
    <row r="43" spans="1:12" ht="18.600000000000001" customHeight="1" x14ac:dyDescent="0.25">
      <c r="A43" s="109" t="s">
        <v>592</v>
      </c>
      <c r="B43" s="106" t="s">
        <v>500</v>
      </c>
      <c r="C43" s="95">
        <f>F43+I43</f>
        <v>0</v>
      </c>
      <c r="D43" s="96">
        <f>G43+J43</f>
        <v>0</v>
      </c>
      <c r="E43" s="96">
        <f>C43+D43</f>
        <v>0</v>
      </c>
      <c r="F43" s="104"/>
      <c r="G43" s="104"/>
      <c r="H43" s="96">
        <f t="shared" ref="H43" si="38">F43+G43</f>
        <v>0</v>
      </c>
      <c r="I43" s="104"/>
      <c r="J43" s="104"/>
      <c r="K43" s="96">
        <f t="shared" ref="K43" si="39">I43+J43</f>
        <v>0</v>
      </c>
      <c r="L43" s="96">
        <f t="shared" ref="L43" si="40">K43+H43</f>
        <v>0</v>
      </c>
    </row>
    <row r="44" spans="1:12" ht="30.6" x14ac:dyDescent="0.25">
      <c r="A44" s="109" t="s">
        <v>593</v>
      </c>
      <c r="B44" s="106" t="s">
        <v>594</v>
      </c>
      <c r="C44" s="95">
        <f t="shared" ref="C44:D48" si="41">F44+I44</f>
        <v>0</v>
      </c>
      <c r="D44" s="96">
        <f>G44+J44</f>
        <v>0</v>
      </c>
      <c r="E44" s="96">
        <f t="shared" ref="E44:E48" si="42">C44+D44</f>
        <v>0</v>
      </c>
      <c r="F44" s="104"/>
      <c r="G44" s="104"/>
      <c r="H44" s="96">
        <f t="shared" ref="H44:K44" si="43">F44+G44</f>
        <v>0</v>
      </c>
      <c r="I44" s="104"/>
      <c r="J44" s="104"/>
      <c r="K44" s="96">
        <f t="shared" si="43"/>
        <v>0</v>
      </c>
      <c r="L44" s="96">
        <f t="shared" ref="L44" si="44">K44+H44</f>
        <v>0</v>
      </c>
    </row>
    <row r="45" spans="1:12" ht="30.6" x14ac:dyDescent="0.25">
      <c r="A45" s="109" t="s">
        <v>595</v>
      </c>
      <c r="B45" s="106" t="s">
        <v>596</v>
      </c>
      <c r="C45" s="95">
        <f t="shared" si="41"/>
        <v>0</v>
      </c>
      <c r="D45" s="96">
        <f t="shared" si="41"/>
        <v>0</v>
      </c>
      <c r="E45" s="96">
        <f t="shared" si="42"/>
        <v>0</v>
      </c>
      <c r="F45" s="201">
        <f>F97</f>
        <v>0</v>
      </c>
      <c r="G45" s="201">
        <f t="shared" ref="G45:L45" si="45">G97</f>
        <v>0</v>
      </c>
      <c r="H45" s="201">
        <f t="shared" si="45"/>
        <v>0</v>
      </c>
      <c r="I45" s="201">
        <f t="shared" si="45"/>
        <v>0</v>
      </c>
      <c r="J45" s="201">
        <f t="shared" si="45"/>
        <v>0</v>
      </c>
      <c r="K45" s="201">
        <f t="shared" si="45"/>
        <v>0</v>
      </c>
      <c r="L45" s="201">
        <f t="shared" si="45"/>
        <v>0</v>
      </c>
    </row>
    <row r="46" spans="1:12" ht="51" x14ac:dyDescent="0.25">
      <c r="A46" s="109" t="s">
        <v>597</v>
      </c>
      <c r="B46" s="106" t="s">
        <v>527</v>
      </c>
      <c r="C46" s="95">
        <f t="shared" si="41"/>
        <v>0</v>
      </c>
      <c r="D46" s="96">
        <f t="shared" si="41"/>
        <v>0</v>
      </c>
      <c r="E46" s="96">
        <f t="shared" si="42"/>
        <v>0</v>
      </c>
      <c r="F46" s="201">
        <f>F108</f>
        <v>0</v>
      </c>
      <c r="G46" s="201">
        <f t="shared" ref="G46:L46" si="46">G108</f>
        <v>0</v>
      </c>
      <c r="H46" s="201">
        <f t="shared" si="46"/>
        <v>0</v>
      </c>
      <c r="I46" s="201">
        <f t="shared" si="46"/>
        <v>0</v>
      </c>
      <c r="J46" s="201">
        <f t="shared" si="46"/>
        <v>0</v>
      </c>
      <c r="K46" s="201">
        <f t="shared" si="46"/>
        <v>0</v>
      </c>
      <c r="L46" s="201">
        <f t="shared" si="46"/>
        <v>0</v>
      </c>
    </row>
    <row r="47" spans="1:12" x14ac:dyDescent="0.25">
      <c r="A47" s="109" t="s">
        <v>598</v>
      </c>
      <c r="B47" s="106" t="s">
        <v>599</v>
      </c>
      <c r="C47" s="95">
        <f t="shared" si="41"/>
        <v>0</v>
      </c>
      <c r="D47" s="96">
        <f t="shared" si="41"/>
        <v>0</v>
      </c>
      <c r="E47" s="96">
        <f t="shared" si="42"/>
        <v>0</v>
      </c>
      <c r="F47" s="201">
        <f>F119</f>
        <v>0</v>
      </c>
      <c r="G47" s="201">
        <f t="shared" ref="G47:L47" si="47">G119</f>
        <v>0</v>
      </c>
      <c r="H47" s="201">
        <f t="shared" si="47"/>
        <v>0</v>
      </c>
      <c r="I47" s="201">
        <f t="shared" si="47"/>
        <v>0</v>
      </c>
      <c r="J47" s="201">
        <f t="shared" si="47"/>
        <v>0</v>
      </c>
      <c r="K47" s="201">
        <f t="shared" si="47"/>
        <v>0</v>
      </c>
      <c r="L47" s="201">
        <f t="shared" si="47"/>
        <v>0</v>
      </c>
    </row>
    <row r="48" spans="1:12" x14ac:dyDescent="0.25">
      <c r="A48" s="109" t="s">
        <v>600</v>
      </c>
      <c r="B48" s="106" t="s">
        <v>601</v>
      </c>
      <c r="C48" s="95">
        <f t="shared" si="41"/>
        <v>0</v>
      </c>
      <c r="D48" s="96">
        <f t="shared" si="41"/>
        <v>0</v>
      </c>
      <c r="E48" s="96">
        <f t="shared" si="42"/>
        <v>0</v>
      </c>
      <c r="F48" s="201">
        <f>F135</f>
        <v>0</v>
      </c>
      <c r="G48" s="201">
        <f t="shared" ref="G48:L48" si="48">G135</f>
        <v>0</v>
      </c>
      <c r="H48" s="201">
        <f t="shared" si="48"/>
        <v>0</v>
      </c>
      <c r="I48" s="201">
        <f t="shared" si="48"/>
        <v>0</v>
      </c>
      <c r="J48" s="201">
        <f t="shared" si="48"/>
        <v>0</v>
      </c>
      <c r="K48" s="201">
        <f t="shared" si="48"/>
        <v>0</v>
      </c>
      <c r="L48" s="201">
        <f t="shared" si="48"/>
        <v>0</v>
      </c>
    </row>
    <row r="49" spans="1:13" x14ac:dyDescent="0.25">
      <c r="A49" s="410" t="s">
        <v>602</v>
      </c>
      <c r="B49" s="410"/>
      <c r="C49" s="96">
        <f>SUM(C43:C48)</f>
        <v>0</v>
      </c>
      <c r="D49" s="96">
        <f t="shared" ref="D49:L49" si="49">SUM(D43:D48)</f>
        <v>0</v>
      </c>
      <c r="E49" s="96">
        <f t="shared" si="49"/>
        <v>0</v>
      </c>
      <c r="F49" s="96">
        <f t="shared" si="49"/>
        <v>0</v>
      </c>
      <c r="G49" s="96">
        <f t="shared" si="49"/>
        <v>0</v>
      </c>
      <c r="H49" s="96">
        <f t="shared" si="49"/>
        <v>0</v>
      </c>
      <c r="I49" s="96">
        <f t="shared" si="49"/>
        <v>0</v>
      </c>
      <c r="J49" s="96">
        <f t="shared" si="49"/>
        <v>0</v>
      </c>
      <c r="K49" s="96">
        <f t="shared" si="49"/>
        <v>0</v>
      </c>
      <c r="L49" s="96">
        <f t="shared" si="49"/>
        <v>0</v>
      </c>
    </row>
    <row r="50" spans="1:13" x14ac:dyDescent="0.25">
      <c r="A50" s="409" t="s">
        <v>603</v>
      </c>
      <c r="B50" s="409"/>
      <c r="C50" s="409"/>
      <c r="D50" s="409"/>
      <c r="E50" s="409"/>
      <c r="F50" s="100"/>
      <c r="G50" s="100"/>
      <c r="H50" s="100"/>
      <c r="I50" s="100"/>
      <c r="J50" s="100"/>
      <c r="K50" s="100"/>
      <c r="L50" s="100"/>
    </row>
    <row r="51" spans="1:13" x14ac:dyDescent="0.25">
      <c r="A51" s="109" t="s">
        <v>604</v>
      </c>
      <c r="B51" s="106" t="s">
        <v>605</v>
      </c>
      <c r="C51" s="96">
        <f>SUM(C52:C53)</f>
        <v>0</v>
      </c>
      <c r="D51" s="96">
        <f t="shared" ref="D51:L51" si="50">SUM(D52:D53)</f>
        <v>0</v>
      </c>
      <c r="E51" s="96">
        <f t="shared" si="50"/>
        <v>0</v>
      </c>
      <c r="F51" s="96">
        <f t="shared" si="50"/>
        <v>0</v>
      </c>
      <c r="G51" s="96">
        <f t="shared" si="50"/>
        <v>0</v>
      </c>
      <c r="H51" s="96">
        <f t="shared" si="50"/>
        <v>0</v>
      </c>
      <c r="I51" s="96">
        <f t="shared" si="50"/>
        <v>0</v>
      </c>
      <c r="J51" s="96">
        <f t="shared" si="50"/>
        <v>0</v>
      </c>
      <c r="K51" s="96">
        <f t="shared" si="50"/>
        <v>0</v>
      </c>
      <c r="L51" s="96">
        <f t="shared" si="50"/>
        <v>0</v>
      </c>
    </row>
    <row r="52" spans="1:13" ht="40.799999999999997" x14ac:dyDescent="0.25">
      <c r="A52" s="109"/>
      <c r="B52" s="106" t="s">
        <v>501</v>
      </c>
      <c r="C52" s="95">
        <f t="shared" ref="C52:D53" si="51">F52+I52</f>
        <v>0</v>
      </c>
      <c r="D52" s="96">
        <f t="shared" si="51"/>
        <v>0</v>
      </c>
      <c r="E52" s="96">
        <f t="shared" ref="E52:E53" si="52">C52+D52</f>
        <v>0</v>
      </c>
      <c r="F52" s="104"/>
      <c r="G52" s="104"/>
      <c r="H52" s="96">
        <f t="shared" ref="H52:H53" si="53">F52+G52</f>
        <v>0</v>
      </c>
      <c r="I52" s="104"/>
      <c r="J52" s="104"/>
      <c r="K52" s="96">
        <f t="shared" ref="K52:K53" si="54">I52+J52</f>
        <v>0</v>
      </c>
      <c r="L52" s="96">
        <f t="shared" ref="L52:L53" si="55">K52+H52</f>
        <v>0</v>
      </c>
    </row>
    <row r="53" spans="1:13" ht="20.399999999999999" x14ac:dyDescent="0.25">
      <c r="A53" s="109"/>
      <c r="B53" s="106" t="s">
        <v>606</v>
      </c>
      <c r="C53" s="95">
        <f t="shared" si="51"/>
        <v>0</v>
      </c>
      <c r="D53" s="96">
        <f t="shared" si="51"/>
        <v>0</v>
      </c>
      <c r="E53" s="96">
        <f t="shared" si="52"/>
        <v>0</v>
      </c>
      <c r="F53" s="104"/>
      <c r="G53" s="104"/>
      <c r="H53" s="96">
        <f t="shared" si="53"/>
        <v>0</v>
      </c>
      <c r="I53" s="104"/>
      <c r="J53" s="104"/>
      <c r="K53" s="96">
        <f t="shared" si="54"/>
        <v>0</v>
      </c>
      <c r="L53" s="96">
        <f t="shared" si="55"/>
        <v>0</v>
      </c>
    </row>
    <row r="54" spans="1:13" ht="20.399999999999999" x14ac:dyDescent="0.25">
      <c r="A54" s="109" t="s">
        <v>607</v>
      </c>
      <c r="B54" s="106" t="s">
        <v>608</v>
      </c>
      <c r="C54" s="96">
        <f>SUM(C55:C59)</f>
        <v>0</v>
      </c>
      <c r="D54" s="96">
        <f>SUM(D55:D59)</f>
        <v>0</v>
      </c>
      <c r="E54" s="96">
        <f>SUM(E55:E59)</f>
        <v>0</v>
      </c>
      <c r="F54" s="96">
        <f t="shared" ref="F54:L54" si="56">SUM(F55:F59)</f>
        <v>0</v>
      </c>
      <c r="G54" s="96">
        <f t="shared" si="56"/>
        <v>0</v>
      </c>
      <c r="H54" s="96">
        <f t="shared" si="56"/>
        <v>0</v>
      </c>
      <c r="I54" s="96">
        <f t="shared" si="56"/>
        <v>0</v>
      </c>
      <c r="J54" s="96">
        <f t="shared" si="56"/>
        <v>0</v>
      </c>
      <c r="K54" s="96">
        <f t="shared" si="56"/>
        <v>0</v>
      </c>
      <c r="L54" s="96">
        <f t="shared" si="56"/>
        <v>0</v>
      </c>
    </row>
    <row r="55" spans="1:13" ht="40.799999999999997" x14ac:dyDescent="0.25">
      <c r="A55" s="109"/>
      <c r="B55" s="106" t="s">
        <v>609</v>
      </c>
      <c r="C55" s="95">
        <f t="shared" ref="C55:D61" si="57">F55+I55</f>
        <v>0</v>
      </c>
      <c r="D55" s="96">
        <f t="shared" si="57"/>
        <v>0</v>
      </c>
      <c r="E55" s="96">
        <f t="shared" ref="E55:E61" si="58">C55+D55</f>
        <v>0</v>
      </c>
      <c r="F55" s="104"/>
      <c r="G55" s="104"/>
      <c r="H55" s="96">
        <f t="shared" ref="H55:H61" si="59">F55+G55</f>
        <v>0</v>
      </c>
      <c r="I55" s="104"/>
      <c r="J55" s="104"/>
      <c r="K55" s="96">
        <f t="shared" ref="K55:K61" si="60">I55+J55</f>
        <v>0</v>
      </c>
      <c r="L55" s="96">
        <f t="shared" ref="L55:L61" si="61">K55+H55</f>
        <v>0</v>
      </c>
    </row>
    <row r="56" spans="1:13" ht="40.799999999999997" x14ac:dyDescent="0.25">
      <c r="A56" s="109"/>
      <c r="B56" s="106" t="s">
        <v>610</v>
      </c>
      <c r="C56" s="95">
        <f t="shared" si="57"/>
        <v>0</v>
      </c>
      <c r="D56" s="96">
        <f t="shared" si="57"/>
        <v>0</v>
      </c>
      <c r="E56" s="96">
        <f t="shared" si="58"/>
        <v>0</v>
      </c>
      <c r="F56" s="104"/>
      <c r="G56" s="104"/>
      <c r="H56" s="96">
        <f t="shared" si="59"/>
        <v>0</v>
      </c>
      <c r="I56" s="104"/>
      <c r="J56" s="104"/>
      <c r="K56" s="96">
        <f t="shared" si="60"/>
        <v>0</v>
      </c>
      <c r="L56" s="96">
        <f t="shared" si="61"/>
        <v>0</v>
      </c>
    </row>
    <row r="57" spans="1:13" ht="30.75" customHeight="1" x14ac:dyDescent="0.25">
      <c r="A57" s="109"/>
      <c r="B57" s="106" t="s">
        <v>611</v>
      </c>
      <c r="C57" s="95">
        <f t="shared" si="57"/>
        <v>0</v>
      </c>
      <c r="D57" s="96">
        <f t="shared" si="57"/>
        <v>0</v>
      </c>
      <c r="E57" s="96">
        <f t="shared" si="58"/>
        <v>0</v>
      </c>
      <c r="F57" s="104"/>
      <c r="G57" s="104"/>
      <c r="H57" s="96">
        <f t="shared" si="59"/>
        <v>0</v>
      </c>
      <c r="I57" s="104"/>
      <c r="J57" s="104"/>
      <c r="K57" s="96">
        <f t="shared" si="60"/>
        <v>0</v>
      </c>
      <c r="L57" s="96">
        <f t="shared" si="61"/>
        <v>0</v>
      </c>
    </row>
    <row r="58" spans="1:13" ht="28.5" customHeight="1" x14ac:dyDescent="0.25">
      <c r="A58" s="109"/>
      <c r="B58" s="106" t="s">
        <v>91</v>
      </c>
      <c r="C58" s="95">
        <f t="shared" si="57"/>
        <v>0</v>
      </c>
      <c r="D58" s="96">
        <f t="shared" si="57"/>
        <v>0</v>
      </c>
      <c r="E58" s="96">
        <f t="shared" si="58"/>
        <v>0</v>
      </c>
      <c r="F58" s="104"/>
      <c r="G58" s="104"/>
      <c r="H58" s="96">
        <f t="shared" si="59"/>
        <v>0</v>
      </c>
      <c r="I58" s="104"/>
      <c r="J58" s="104"/>
      <c r="K58" s="96">
        <f t="shared" si="60"/>
        <v>0</v>
      </c>
      <c r="L58" s="96">
        <f t="shared" si="61"/>
        <v>0</v>
      </c>
    </row>
    <row r="59" spans="1:13" ht="40.799999999999997" x14ac:dyDescent="0.25">
      <c r="A59" s="109"/>
      <c r="B59" s="106" t="s">
        <v>612</v>
      </c>
      <c r="C59" s="95">
        <f t="shared" si="57"/>
        <v>0</v>
      </c>
      <c r="D59" s="96">
        <f t="shared" si="57"/>
        <v>0</v>
      </c>
      <c r="E59" s="96">
        <f t="shared" si="58"/>
        <v>0</v>
      </c>
      <c r="F59" s="104"/>
      <c r="G59" s="104"/>
      <c r="H59" s="96">
        <f t="shared" si="59"/>
        <v>0</v>
      </c>
      <c r="I59" s="104"/>
      <c r="J59" s="104"/>
      <c r="K59" s="96">
        <f t="shared" si="60"/>
        <v>0</v>
      </c>
      <c r="L59" s="96">
        <f t="shared" si="61"/>
        <v>0</v>
      </c>
    </row>
    <row r="60" spans="1:13" ht="20.399999999999999" x14ac:dyDescent="0.25">
      <c r="A60" s="109" t="s">
        <v>613</v>
      </c>
      <c r="B60" s="106" t="s">
        <v>528</v>
      </c>
      <c r="C60" s="95">
        <f t="shared" si="57"/>
        <v>0</v>
      </c>
      <c r="D60" s="96">
        <f t="shared" si="57"/>
        <v>0</v>
      </c>
      <c r="E60" s="96">
        <f t="shared" si="58"/>
        <v>0</v>
      </c>
      <c r="F60" s="104"/>
      <c r="G60" s="104"/>
      <c r="H60" s="96">
        <f t="shared" si="59"/>
        <v>0</v>
      </c>
      <c r="I60" s="104"/>
      <c r="J60" s="104"/>
      <c r="K60" s="96">
        <f t="shared" si="60"/>
        <v>0</v>
      </c>
      <c r="L60" s="96">
        <f t="shared" si="61"/>
        <v>0</v>
      </c>
      <c r="M60" s="321" t="str">
        <f>IF(H60&gt;H43*10%,"!!! Atentie prag","")</f>
        <v/>
      </c>
    </row>
    <row r="61" spans="1:13" ht="20.399999999999999" x14ac:dyDescent="0.25">
      <c r="A61" s="109" t="s">
        <v>614</v>
      </c>
      <c r="B61" s="106" t="s">
        <v>615</v>
      </c>
      <c r="C61" s="95">
        <f t="shared" si="57"/>
        <v>0</v>
      </c>
      <c r="D61" s="96">
        <f t="shared" si="57"/>
        <v>0</v>
      </c>
      <c r="E61" s="96">
        <f t="shared" si="58"/>
        <v>0</v>
      </c>
      <c r="F61" s="104"/>
      <c r="G61" s="104"/>
      <c r="H61" s="96">
        <f t="shared" si="59"/>
        <v>0</v>
      </c>
      <c r="I61" s="104"/>
      <c r="J61" s="104"/>
      <c r="K61" s="96">
        <f t="shared" si="60"/>
        <v>0</v>
      </c>
      <c r="L61" s="96">
        <f t="shared" si="61"/>
        <v>0</v>
      </c>
    </row>
    <row r="62" spans="1:13" x14ac:dyDescent="0.25">
      <c r="A62" s="410" t="s">
        <v>616</v>
      </c>
      <c r="B62" s="410"/>
      <c r="C62" s="96">
        <f>C51+C54+C60+C61</f>
        <v>0</v>
      </c>
      <c r="D62" s="96">
        <f t="shared" ref="D62:L62" si="62">D51+D54+D60+D61</f>
        <v>0</v>
      </c>
      <c r="E62" s="96">
        <f t="shared" si="62"/>
        <v>0</v>
      </c>
      <c r="F62" s="96">
        <f t="shared" si="62"/>
        <v>0</v>
      </c>
      <c r="G62" s="96">
        <f t="shared" si="62"/>
        <v>0</v>
      </c>
      <c r="H62" s="96">
        <f t="shared" si="62"/>
        <v>0</v>
      </c>
      <c r="I62" s="96">
        <f t="shared" si="62"/>
        <v>0</v>
      </c>
      <c r="J62" s="96">
        <f t="shared" si="62"/>
        <v>0</v>
      </c>
      <c r="K62" s="96">
        <f t="shared" si="62"/>
        <v>0</v>
      </c>
      <c r="L62" s="96">
        <f t="shared" si="62"/>
        <v>0</v>
      </c>
    </row>
    <row r="63" spans="1:13" x14ac:dyDescent="0.25">
      <c r="A63" s="412" t="s">
        <v>617</v>
      </c>
      <c r="B63" s="409"/>
      <c r="C63" s="409"/>
      <c r="D63" s="409"/>
      <c r="E63" s="409"/>
      <c r="F63" s="100"/>
      <c r="G63" s="100"/>
      <c r="H63" s="100"/>
      <c r="I63" s="100"/>
      <c r="J63" s="100"/>
      <c r="K63" s="100"/>
      <c r="L63" s="100"/>
    </row>
    <row r="64" spans="1:13" ht="20.399999999999999" x14ac:dyDescent="0.25">
      <c r="A64" s="109" t="s">
        <v>618</v>
      </c>
      <c r="B64" s="106" t="s">
        <v>619</v>
      </c>
      <c r="C64" s="95">
        <f t="shared" ref="C64:D65" si="63">F64+I64</f>
        <v>0</v>
      </c>
      <c r="D64" s="96">
        <f t="shared" si="63"/>
        <v>0</v>
      </c>
      <c r="E64" s="96">
        <f t="shared" ref="E64:E65" si="64">C64+D64</f>
        <v>0</v>
      </c>
      <c r="F64" s="104">
        <v>0</v>
      </c>
      <c r="G64" s="104">
        <v>0</v>
      </c>
      <c r="H64" s="96">
        <f t="shared" ref="H64:H65" si="65">F64+G64</f>
        <v>0</v>
      </c>
      <c r="I64" s="104"/>
      <c r="J64" s="104"/>
      <c r="K64" s="96">
        <f t="shared" ref="K64:K65" si="66">I64+J64</f>
        <v>0</v>
      </c>
      <c r="L64" s="96">
        <f t="shared" ref="L64:L65" si="67">K64+H64</f>
        <v>0</v>
      </c>
    </row>
    <row r="65" spans="1:12" x14ac:dyDescent="0.25">
      <c r="A65" s="109" t="s">
        <v>620</v>
      </c>
      <c r="B65" s="106" t="s">
        <v>621</v>
      </c>
      <c r="C65" s="95">
        <f t="shared" si="63"/>
        <v>0</v>
      </c>
      <c r="D65" s="96">
        <f t="shared" si="63"/>
        <v>0</v>
      </c>
      <c r="E65" s="96">
        <f t="shared" si="64"/>
        <v>0</v>
      </c>
      <c r="F65" s="104">
        <v>0</v>
      </c>
      <c r="G65" s="104">
        <v>0</v>
      </c>
      <c r="H65" s="96">
        <f t="shared" si="65"/>
        <v>0</v>
      </c>
      <c r="I65" s="104"/>
      <c r="J65" s="104"/>
      <c r="K65" s="96">
        <f t="shared" si="66"/>
        <v>0</v>
      </c>
      <c r="L65" s="96">
        <f t="shared" si="67"/>
        <v>0</v>
      </c>
    </row>
    <row r="66" spans="1:12" x14ac:dyDescent="0.25">
      <c r="A66" s="410" t="s">
        <v>622</v>
      </c>
      <c r="B66" s="410"/>
      <c r="C66" s="96">
        <f>SUM(C64:C65)</f>
        <v>0</v>
      </c>
      <c r="D66" s="96">
        <f t="shared" ref="D66:L66" si="68">SUM(D64:D65)</f>
        <v>0</v>
      </c>
      <c r="E66" s="96">
        <f t="shared" si="68"/>
        <v>0</v>
      </c>
      <c r="F66" s="96">
        <f t="shared" si="68"/>
        <v>0</v>
      </c>
      <c r="G66" s="96">
        <f t="shared" si="68"/>
        <v>0</v>
      </c>
      <c r="H66" s="96">
        <f t="shared" si="68"/>
        <v>0</v>
      </c>
      <c r="I66" s="96">
        <f t="shared" si="68"/>
        <v>0</v>
      </c>
      <c r="J66" s="96">
        <f t="shared" si="68"/>
        <v>0</v>
      </c>
      <c r="K66" s="96">
        <f t="shared" si="68"/>
        <v>0</v>
      </c>
      <c r="L66" s="96">
        <f t="shared" si="68"/>
        <v>0</v>
      </c>
    </row>
    <row r="67" spans="1:12" x14ac:dyDescent="0.25">
      <c r="A67" s="410" t="s">
        <v>638</v>
      </c>
      <c r="B67" s="410"/>
      <c r="C67" s="96">
        <f t="shared" ref="C67:L67" si="69">C13+C16+C41+C49+C62+C66</f>
        <v>0</v>
      </c>
      <c r="D67" s="96">
        <f t="shared" si="69"/>
        <v>0</v>
      </c>
      <c r="E67" s="96">
        <f t="shared" si="69"/>
        <v>0</v>
      </c>
      <c r="F67" s="96">
        <f t="shared" si="69"/>
        <v>0</v>
      </c>
      <c r="G67" s="96">
        <f t="shared" si="69"/>
        <v>0</v>
      </c>
      <c r="H67" s="96">
        <f t="shared" si="69"/>
        <v>0</v>
      </c>
      <c r="I67" s="96">
        <f t="shared" si="69"/>
        <v>0</v>
      </c>
      <c r="J67" s="96">
        <f t="shared" si="69"/>
        <v>0</v>
      </c>
      <c r="K67" s="96">
        <f t="shared" si="69"/>
        <v>0</v>
      </c>
      <c r="L67" s="96">
        <f t="shared" si="69"/>
        <v>0</v>
      </c>
    </row>
    <row r="68" spans="1:12" x14ac:dyDescent="0.25">
      <c r="A68" s="410" t="s">
        <v>624</v>
      </c>
      <c r="B68" s="410"/>
      <c r="C68" s="96">
        <f t="shared" ref="C68:L68" si="70">C10+C11+C12+C16+C43+C44+C52</f>
        <v>0</v>
      </c>
      <c r="D68" s="96">
        <f t="shared" si="70"/>
        <v>0</v>
      </c>
      <c r="E68" s="96">
        <f t="shared" si="70"/>
        <v>0</v>
      </c>
      <c r="F68" s="96">
        <f t="shared" si="70"/>
        <v>0</v>
      </c>
      <c r="G68" s="96">
        <f t="shared" si="70"/>
        <v>0</v>
      </c>
      <c r="H68" s="96">
        <f t="shared" si="70"/>
        <v>0</v>
      </c>
      <c r="I68" s="96">
        <f t="shared" si="70"/>
        <v>0</v>
      </c>
      <c r="J68" s="96">
        <f t="shared" si="70"/>
        <v>0</v>
      </c>
      <c r="K68" s="96">
        <f t="shared" si="70"/>
        <v>0</v>
      </c>
      <c r="L68" s="96">
        <f t="shared" si="70"/>
        <v>0</v>
      </c>
    </row>
    <row r="69" spans="1:12" x14ac:dyDescent="0.25">
      <c r="A69" s="412" t="s">
        <v>682</v>
      </c>
      <c r="B69" s="409"/>
      <c r="C69" s="409"/>
      <c r="D69" s="409"/>
      <c r="E69" s="409"/>
      <c r="F69" s="100"/>
      <c r="G69" s="100"/>
      <c r="H69" s="100"/>
      <c r="I69" s="100"/>
      <c r="J69" s="100"/>
      <c r="K69" s="100"/>
      <c r="L69" s="100"/>
    </row>
    <row r="70" spans="1:12" ht="71.400000000000006" x14ac:dyDescent="0.25">
      <c r="A70" s="110" t="s">
        <v>627</v>
      </c>
      <c r="B70" s="106" t="s">
        <v>179</v>
      </c>
      <c r="C70" s="95">
        <f t="shared" ref="C70:C78" si="71">F70+I70</f>
        <v>0</v>
      </c>
      <c r="D70" s="96">
        <f t="shared" ref="D70:D78" si="72">G70+J70</f>
        <v>0</v>
      </c>
      <c r="E70" s="96">
        <f t="shared" ref="E70:E78" si="73">C70+D70</f>
        <v>0</v>
      </c>
      <c r="F70" s="104"/>
      <c r="G70" s="104"/>
      <c r="H70" s="96">
        <f t="shared" ref="H70:H78" si="74">F70+G70</f>
        <v>0</v>
      </c>
      <c r="I70" s="104"/>
      <c r="J70" s="104"/>
      <c r="K70" s="96">
        <f t="shared" ref="K70:K78" si="75">I70+J70</f>
        <v>0</v>
      </c>
      <c r="L70" s="96">
        <f t="shared" ref="L70:L78" si="76">K70+H70</f>
        <v>0</v>
      </c>
    </row>
    <row r="71" spans="1:12" ht="40.799999999999997" x14ac:dyDescent="0.25">
      <c r="A71" s="110" t="s">
        <v>628</v>
      </c>
      <c r="B71" s="202" t="s">
        <v>683</v>
      </c>
      <c r="C71" s="95">
        <f t="shared" si="71"/>
        <v>0</v>
      </c>
      <c r="D71" s="96">
        <f t="shared" si="72"/>
        <v>0</v>
      </c>
      <c r="E71" s="96">
        <f t="shared" si="73"/>
        <v>0</v>
      </c>
      <c r="F71" s="104"/>
      <c r="G71" s="104"/>
      <c r="H71" s="96">
        <f t="shared" si="74"/>
        <v>0</v>
      </c>
      <c r="I71" s="104"/>
      <c r="J71" s="104"/>
      <c r="K71" s="96">
        <f t="shared" si="75"/>
        <v>0</v>
      </c>
      <c r="L71" s="96">
        <f t="shared" si="76"/>
        <v>0</v>
      </c>
    </row>
    <row r="72" spans="1:12" ht="61.2" x14ac:dyDescent="0.25">
      <c r="A72" s="110" t="s">
        <v>629</v>
      </c>
      <c r="B72" s="202" t="s">
        <v>534</v>
      </c>
      <c r="C72" s="95">
        <f t="shared" si="71"/>
        <v>0</v>
      </c>
      <c r="D72" s="96">
        <f t="shared" si="72"/>
        <v>0</v>
      </c>
      <c r="E72" s="96">
        <f t="shared" si="73"/>
        <v>0</v>
      </c>
      <c r="F72" s="104"/>
      <c r="G72" s="104"/>
      <c r="H72" s="96">
        <f t="shared" si="74"/>
        <v>0</v>
      </c>
      <c r="I72" s="104"/>
      <c r="J72" s="104"/>
      <c r="K72" s="96">
        <f t="shared" si="75"/>
        <v>0</v>
      </c>
      <c r="L72" s="96">
        <f t="shared" si="76"/>
        <v>0</v>
      </c>
    </row>
    <row r="73" spans="1:12" ht="51" x14ac:dyDescent="0.25">
      <c r="A73" s="110" t="s">
        <v>630</v>
      </c>
      <c r="B73" s="202" t="s">
        <v>272</v>
      </c>
      <c r="C73" s="95">
        <f t="shared" si="71"/>
        <v>0</v>
      </c>
      <c r="D73" s="96">
        <f t="shared" si="72"/>
        <v>0</v>
      </c>
      <c r="E73" s="96">
        <f t="shared" si="73"/>
        <v>0</v>
      </c>
      <c r="F73" s="104"/>
      <c r="G73" s="104"/>
      <c r="H73" s="96">
        <f t="shared" si="74"/>
        <v>0</v>
      </c>
      <c r="I73" s="104"/>
      <c r="J73" s="104"/>
      <c r="K73" s="96">
        <f t="shared" si="75"/>
        <v>0</v>
      </c>
      <c r="L73" s="96">
        <f t="shared" si="76"/>
        <v>0</v>
      </c>
    </row>
    <row r="74" spans="1:12" ht="51" x14ac:dyDescent="0.25">
      <c r="A74" s="110" t="s">
        <v>631</v>
      </c>
      <c r="B74" s="202" t="s">
        <v>295</v>
      </c>
      <c r="C74" s="95">
        <f t="shared" si="71"/>
        <v>0</v>
      </c>
      <c r="D74" s="96">
        <f t="shared" si="72"/>
        <v>0</v>
      </c>
      <c r="E74" s="96">
        <f t="shared" si="73"/>
        <v>0</v>
      </c>
      <c r="F74" s="102">
        <f>F146</f>
        <v>0</v>
      </c>
      <c r="G74" s="102">
        <f t="shared" ref="G74:L74" si="77">G146</f>
        <v>0</v>
      </c>
      <c r="H74" s="102">
        <f t="shared" si="77"/>
        <v>0</v>
      </c>
      <c r="I74" s="102">
        <f t="shared" si="77"/>
        <v>0</v>
      </c>
      <c r="J74" s="102">
        <f t="shared" si="77"/>
        <v>0</v>
      </c>
      <c r="K74" s="102">
        <f t="shared" si="77"/>
        <v>0</v>
      </c>
      <c r="L74" s="102">
        <f t="shared" si="77"/>
        <v>0</v>
      </c>
    </row>
    <row r="75" spans="1:12" ht="40.799999999999997" x14ac:dyDescent="0.25">
      <c r="A75" s="110" t="s">
        <v>632</v>
      </c>
      <c r="B75" s="202" t="s">
        <v>274</v>
      </c>
      <c r="C75" s="95">
        <f t="shared" si="71"/>
        <v>0</v>
      </c>
      <c r="D75" s="96">
        <f t="shared" si="72"/>
        <v>0</v>
      </c>
      <c r="E75" s="96">
        <f t="shared" si="73"/>
        <v>0</v>
      </c>
      <c r="F75" s="104"/>
      <c r="G75" s="104"/>
      <c r="H75" s="96">
        <f t="shared" si="74"/>
        <v>0</v>
      </c>
      <c r="I75" s="104"/>
      <c r="J75" s="104"/>
      <c r="K75" s="96">
        <f t="shared" si="75"/>
        <v>0</v>
      </c>
      <c r="L75" s="96">
        <f t="shared" si="76"/>
        <v>0</v>
      </c>
    </row>
    <row r="76" spans="1:12" ht="40.799999999999997" x14ac:dyDescent="0.25">
      <c r="A76" s="110" t="s">
        <v>633</v>
      </c>
      <c r="B76" s="202" t="s">
        <v>281</v>
      </c>
      <c r="C76" s="95">
        <f t="shared" si="71"/>
        <v>0</v>
      </c>
      <c r="D76" s="96">
        <f t="shared" si="72"/>
        <v>0</v>
      </c>
      <c r="E76" s="96">
        <f t="shared" si="73"/>
        <v>0</v>
      </c>
      <c r="F76" s="104"/>
      <c r="G76" s="104"/>
      <c r="H76" s="96">
        <f t="shared" si="74"/>
        <v>0</v>
      </c>
      <c r="I76" s="104"/>
      <c r="J76" s="104"/>
      <c r="K76" s="96">
        <f t="shared" si="75"/>
        <v>0</v>
      </c>
      <c r="L76" s="96">
        <f t="shared" si="76"/>
        <v>0</v>
      </c>
    </row>
    <row r="77" spans="1:12" ht="20.399999999999999" x14ac:dyDescent="0.25">
      <c r="A77" s="110" t="s">
        <v>634</v>
      </c>
      <c r="B77" s="202" t="s">
        <v>273</v>
      </c>
      <c r="C77" s="95">
        <f t="shared" si="71"/>
        <v>0</v>
      </c>
      <c r="D77" s="96">
        <f t="shared" si="72"/>
        <v>0</v>
      </c>
      <c r="E77" s="96">
        <f t="shared" si="73"/>
        <v>0</v>
      </c>
      <c r="F77" s="104"/>
      <c r="G77" s="104"/>
      <c r="H77" s="96">
        <f t="shared" si="74"/>
        <v>0</v>
      </c>
      <c r="I77" s="104"/>
      <c r="J77" s="104"/>
      <c r="K77" s="96">
        <f t="shared" si="75"/>
        <v>0</v>
      </c>
      <c r="L77" s="96">
        <f t="shared" si="76"/>
        <v>0</v>
      </c>
    </row>
    <row r="78" spans="1:12" ht="20.399999999999999" x14ac:dyDescent="0.25">
      <c r="A78" s="110" t="s">
        <v>635</v>
      </c>
      <c r="B78" s="202" t="s">
        <v>300</v>
      </c>
      <c r="C78" s="95">
        <f t="shared" si="71"/>
        <v>0</v>
      </c>
      <c r="D78" s="96">
        <f t="shared" si="72"/>
        <v>0</v>
      </c>
      <c r="E78" s="96">
        <f t="shared" si="73"/>
        <v>0</v>
      </c>
      <c r="F78" s="104"/>
      <c r="G78" s="104"/>
      <c r="H78" s="96">
        <f t="shared" si="74"/>
        <v>0</v>
      </c>
      <c r="I78" s="104"/>
      <c r="J78" s="104"/>
      <c r="K78" s="96">
        <f t="shared" si="75"/>
        <v>0</v>
      </c>
      <c r="L78" s="96">
        <f t="shared" si="76"/>
        <v>0</v>
      </c>
    </row>
    <row r="79" spans="1:12" x14ac:dyDescent="0.25">
      <c r="A79" s="410" t="s">
        <v>637</v>
      </c>
      <c r="B79" s="410"/>
      <c r="C79" s="96">
        <f t="shared" ref="C79:L79" si="78">SUM(C70:C78)</f>
        <v>0</v>
      </c>
      <c r="D79" s="96">
        <f t="shared" si="78"/>
        <v>0</v>
      </c>
      <c r="E79" s="96">
        <f t="shared" si="78"/>
        <v>0</v>
      </c>
      <c r="F79" s="96">
        <f t="shared" si="78"/>
        <v>0</v>
      </c>
      <c r="G79" s="96">
        <f t="shared" si="78"/>
        <v>0</v>
      </c>
      <c r="H79" s="96">
        <f t="shared" si="78"/>
        <v>0</v>
      </c>
      <c r="I79" s="96">
        <f t="shared" si="78"/>
        <v>0</v>
      </c>
      <c r="J79" s="96">
        <f t="shared" si="78"/>
        <v>0</v>
      </c>
      <c r="K79" s="96">
        <f t="shared" si="78"/>
        <v>0</v>
      </c>
      <c r="L79" s="96">
        <f t="shared" si="78"/>
        <v>0</v>
      </c>
    </row>
    <row r="80" spans="1:12" x14ac:dyDescent="0.25">
      <c r="A80" s="410" t="s">
        <v>623</v>
      </c>
      <c r="B80" s="410"/>
      <c r="C80" s="96">
        <f t="shared" ref="C80:L80" si="79">C79+C67</f>
        <v>0</v>
      </c>
      <c r="D80" s="96">
        <f t="shared" si="79"/>
        <v>0</v>
      </c>
      <c r="E80" s="96">
        <f t="shared" si="79"/>
        <v>0</v>
      </c>
      <c r="F80" s="96">
        <f t="shared" si="79"/>
        <v>0</v>
      </c>
      <c r="G80" s="96">
        <f t="shared" si="79"/>
        <v>0</v>
      </c>
      <c r="H80" s="96">
        <f t="shared" si="79"/>
        <v>0</v>
      </c>
      <c r="I80" s="96">
        <f t="shared" si="79"/>
        <v>0</v>
      </c>
      <c r="J80" s="96">
        <f t="shared" si="79"/>
        <v>0</v>
      </c>
      <c r="K80" s="96">
        <f t="shared" si="79"/>
        <v>0</v>
      </c>
      <c r="L80" s="96">
        <f t="shared" si="79"/>
        <v>0</v>
      </c>
    </row>
    <row r="91" spans="2:12" ht="10.8" customHeight="1" x14ac:dyDescent="0.25"/>
    <row r="92" spans="2:12" ht="10.8" customHeight="1" x14ac:dyDescent="0.25"/>
    <row r="95" spans="2:12" ht="24" x14ac:dyDescent="0.25">
      <c r="B95" s="203" t="s">
        <v>697</v>
      </c>
      <c r="C95" s="97" t="s">
        <v>539</v>
      </c>
      <c r="D95" s="98" t="s">
        <v>540</v>
      </c>
      <c r="E95" s="97" t="s">
        <v>541</v>
      </c>
      <c r="F95" s="418" t="str">
        <f>F5</f>
        <v>Cheltuieli eligibile</v>
      </c>
      <c r="G95" s="418"/>
      <c r="H95" s="101" t="str">
        <f>H5</f>
        <v>Total eligibil</v>
      </c>
      <c r="I95" s="419" t="str">
        <f>I5</f>
        <v>Cheltuieli neeligibile</v>
      </c>
      <c r="J95" s="419"/>
      <c r="K95" s="205" t="str">
        <f>K5</f>
        <v>Total neeligibil</v>
      </c>
      <c r="L95" s="192" t="str">
        <f>L5</f>
        <v>TOTAL CHELTUIELI PROIECT</v>
      </c>
    </row>
    <row r="96" spans="2:12" x14ac:dyDescent="0.25">
      <c r="B96" s="206"/>
      <c r="C96" s="207"/>
      <c r="D96" s="207"/>
      <c r="E96" s="207"/>
      <c r="F96" s="208" t="str">
        <f>F6</f>
        <v>Baza</v>
      </c>
      <c r="G96" s="208" t="str">
        <f>G6</f>
        <v>TVA elig.</v>
      </c>
      <c r="H96" s="208">
        <f>H6</f>
        <v>0</v>
      </c>
      <c r="I96" s="208" t="str">
        <f>I6</f>
        <v>Baza</v>
      </c>
      <c r="J96" s="208" t="str">
        <f>J6</f>
        <v>TVA ne-elig.</v>
      </c>
      <c r="K96" s="208">
        <f>K6</f>
        <v>0</v>
      </c>
      <c r="L96" s="208"/>
    </row>
    <row r="97" spans="1:12" ht="30.6" x14ac:dyDescent="0.25">
      <c r="A97" s="106" t="str">
        <f>A45</f>
        <v>4.3</v>
      </c>
      <c r="B97" s="106" t="str">
        <f>B45</f>
        <v>Utilaje, echipamente tehnologice şi funcţionale care necesită montaj</v>
      </c>
      <c r="C97" s="96">
        <f t="shared" ref="C97:E97" si="80">SUM(C98:C107)</f>
        <v>0</v>
      </c>
      <c r="D97" s="96">
        <f t="shared" si="80"/>
        <v>0</v>
      </c>
      <c r="E97" s="96">
        <f t="shared" si="80"/>
        <v>0</v>
      </c>
      <c r="F97" s="96">
        <f>SUM(F98:F107)</f>
        <v>0</v>
      </c>
      <c r="G97" s="96">
        <f t="shared" ref="G97:L97" si="81">SUM(G98:G107)</f>
        <v>0</v>
      </c>
      <c r="H97" s="96">
        <f t="shared" si="81"/>
        <v>0</v>
      </c>
      <c r="I97" s="96">
        <f t="shared" si="81"/>
        <v>0</v>
      </c>
      <c r="J97" s="96">
        <f t="shared" si="81"/>
        <v>0</v>
      </c>
      <c r="K97" s="96">
        <f t="shared" si="81"/>
        <v>0</v>
      </c>
      <c r="L97" s="96">
        <f t="shared" si="81"/>
        <v>0</v>
      </c>
    </row>
    <row r="98" spans="1:12" x14ac:dyDescent="0.25">
      <c r="A98" s="106">
        <v>1</v>
      </c>
      <c r="B98" s="209"/>
      <c r="C98" s="104"/>
      <c r="D98" s="104"/>
      <c r="E98" s="102">
        <f>C98+D98</f>
        <v>0</v>
      </c>
      <c r="F98" s="104"/>
      <c r="G98" s="104"/>
      <c r="H98" s="102">
        <f>F98+G98</f>
        <v>0</v>
      </c>
      <c r="I98" s="104"/>
      <c r="J98" s="104"/>
      <c r="K98" s="102">
        <f>I98+J98</f>
        <v>0</v>
      </c>
      <c r="L98" s="102">
        <f>K98+H98</f>
        <v>0</v>
      </c>
    </row>
    <row r="99" spans="1:12" x14ac:dyDescent="0.25">
      <c r="A99" s="106">
        <v>2</v>
      </c>
      <c r="B99" s="209"/>
      <c r="C99" s="104"/>
      <c r="D99" s="104"/>
      <c r="E99" s="102">
        <f t="shared" ref="E99:E107" si="82">C99+D99</f>
        <v>0</v>
      </c>
      <c r="F99" s="104"/>
      <c r="G99" s="104"/>
      <c r="H99" s="102">
        <f t="shared" ref="H99:H107" si="83">F99+G99</f>
        <v>0</v>
      </c>
      <c r="I99" s="104"/>
      <c r="J99" s="104"/>
      <c r="K99" s="102">
        <f t="shared" ref="K99:K107" si="84">I99+J99</f>
        <v>0</v>
      </c>
      <c r="L99" s="102">
        <f t="shared" ref="L99:L107" si="85">K99+H99</f>
        <v>0</v>
      </c>
    </row>
    <row r="100" spans="1:12" x14ac:dyDescent="0.25">
      <c r="A100" s="106">
        <v>3</v>
      </c>
      <c r="B100" s="209"/>
      <c r="C100" s="104"/>
      <c r="D100" s="104"/>
      <c r="E100" s="102">
        <f t="shared" si="82"/>
        <v>0</v>
      </c>
      <c r="F100" s="104"/>
      <c r="G100" s="104"/>
      <c r="H100" s="102">
        <f t="shared" si="83"/>
        <v>0</v>
      </c>
      <c r="I100" s="104"/>
      <c r="J100" s="104"/>
      <c r="K100" s="102">
        <f t="shared" si="84"/>
        <v>0</v>
      </c>
      <c r="L100" s="102">
        <f t="shared" si="85"/>
        <v>0</v>
      </c>
    </row>
    <row r="101" spans="1:12" x14ac:dyDescent="0.25">
      <c r="A101" s="106">
        <v>4</v>
      </c>
      <c r="B101" s="209"/>
      <c r="C101" s="104"/>
      <c r="D101" s="104"/>
      <c r="E101" s="102">
        <f t="shared" si="82"/>
        <v>0</v>
      </c>
      <c r="F101" s="104"/>
      <c r="G101" s="104"/>
      <c r="H101" s="102">
        <f t="shared" si="83"/>
        <v>0</v>
      </c>
      <c r="I101" s="104"/>
      <c r="J101" s="104"/>
      <c r="K101" s="102">
        <f t="shared" si="84"/>
        <v>0</v>
      </c>
      <c r="L101" s="102">
        <f t="shared" si="85"/>
        <v>0</v>
      </c>
    </row>
    <row r="102" spans="1:12" x14ac:dyDescent="0.25">
      <c r="A102" s="106">
        <v>5</v>
      </c>
      <c r="B102" s="209"/>
      <c r="C102" s="104"/>
      <c r="D102" s="104"/>
      <c r="E102" s="102">
        <f t="shared" si="82"/>
        <v>0</v>
      </c>
      <c r="F102" s="104"/>
      <c r="G102" s="104"/>
      <c r="H102" s="102">
        <f t="shared" si="83"/>
        <v>0</v>
      </c>
      <c r="I102" s="104"/>
      <c r="J102" s="104"/>
      <c r="K102" s="102">
        <f t="shared" si="84"/>
        <v>0</v>
      </c>
      <c r="L102" s="102">
        <f t="shared" si="85"/>
        <v>0</v>
      </c>
    </row>
    <row r="103" spans="1:12" x14ac:dyDescent="0.25">
      <c r="A103" s="106">
        <v>6</v>
      </c>
      <c r="B103" s="209"/>
      <c r="C103" s="104"/>
      <c r="D103" s="104"/>
      <c r="E103" s="102">
        <f t="shared" si="82"/>
        <v>0</v>
      </c>
      <c r="F103" s="104"/>
      <c r="G103" s="104"/>
      <c r="H103" s="102">
        <f t="shared" si="83"/>
        <v>0</v>
      </c>
      <c r="I103" s="104"/>
      <c r="J103" s="104"/>
      <c r="K103" s="102">
        <f t="shared" si="84"/>
        <v>0</v>
      </c>
      <c r="L103" s="102">
        <f t="shared" si="85"/>
        <v>0</v>
      </c>
    </row>
    <row r="104" spans="1:12" x14ac:dyDescent="0.25">
      <c r="A104" s="106">
        <v>7</v>
      </c>
      <c r="B104" s="209"/>
      <c r="C104" s="104"/>
      <c r="D104" s="104"/>
      <c r="E104" s="102">
        <f t="shared" si="82"/>
        <v>0</v>
      </c>
      <c r="F104" s="104"/>
      <c r="G104" s="104"/>
      <c r="H104" s="102">
        <f t="shared" si="83"/>
        <v>0</v>
      </c>
      <c r="I104" s="104"/>
      <c r="J104" s="104"/>
      <c r="K104" s="102">
        <f t="shared" si="84"/>
        <v>0</v>
      </c>
      <c r="L104" s="102">
        <f t="shared" si="85"/>
        <v>0</v>
      </c>
    </row>
    <row r="105" spans="1:12" x14ac:dyDescent="0.25">
      <c r="A105" s="106">
        <v>8</v>
      </c>
      <c r="B105" s="209"/>
      <c r="C105" s="104"/>
      <c r="D105" s="104"/>
      <c r="E105" s="102">
        <f t="shared" si="82"/>
        <v>0</v>
      </c>
      <c r="F105" s="104"/>
      <c r="G105" s="104"/>
      <c r="H105" s="102">
        <f t="shared" si="83"/>
        <v>0</v>
      </c>
      <c r="I105" s="104"/>
      <c r="J105" s="104"/>
      <c r="K105" s="102">
        <f t="shared" si="84"/>
        <v>0</v>
      </c>
      <c r="L105" s="102">
        <f t="shared" si="85"/>
        <v>0</v>
      </c>
    </row>
    <row r="106" spans="1:12" x14ac:dyDescent="0.25">
      <c r="A106" s="106">
        <v>9</v>
      </c>
      <c r="B106" s="209"/>
      <c r="C106" s="104"/>
      <c r="D106" s="104"/>
      <c r="E106" s="102">
        <f t="shared" si="82"/>
        <v>0</v>
      </c>
      <c r="F106" s="104"/>
      <c r="G106" s="104"/>
      <c r="H106" s="102">
        <f t="shared" si="83"/>
        <v>0</v>
      </c>
      <c r="I106" s="104"/>
      <c r="J106" s="104"/>
      <c r="K106" s="102">
        <f t="shared" si="84"/>
        <v>0</v>
      </c>
      <c r="L106" s="102">
        <f t="shared" si="85"/>
        <v>0</v>
      </c>
    </row>
    <row r="107" spans="1:12" x14ac:dyDescent="0.25">
      <c r="A107" s="106">
        <v>10</v>
      </c>
      <c r="B107" s="209"/>
      <c r="C107" s="104"/>
      <c r="D107" s="104"/>
      <c r="E107" s="102">
        <f t="shared" si="82"/>
        <v>0</v>
      </c>
      <c r="F107" s="104"/>
      <c r="G107" s="104"/>
      <c r="H107" s="102">
        <f t="shared" si="83"/>
        <v>0</v>
      </c>
      <c r="I107" s="104"/>
      <c r="J107" s="104"/>
      <c r="K107" s="102">
        <f t="shared" si="84"/>
        <v>0</v>
      </c>
      <c r="L107" s="102">
        <f t="shared" si="85"/>
        <v>0</v>
      </c>
    </row>
    <row r="108" spans="1:12" ht="51" x14ac:dyDescent="0.25">
      <c r="A108" s="106" t="str">
        <f>A46</f>
        <v>4.4</v>
      </c>
      <c r="B108" s="106" t="str">
        <f t="shared" ref="B108" si="86">B46</f>
        <v>Utilaje, echipamente tehnologice şi funcţionale care nu necesită
montaj şi echipamente de transport</v>
      </c>
      <c r="C108" s="96">
        <f>SUM(C109:C118)</f>
        <v>0</v>
      </c>
      <c r="D108" s="96">
        <f t="shared" ref="D108" si="87">SUM(D109:D118)</f>
        <v>0</v>
      </c>
      <c r="E108" s="96">
        <f t="shared" ref="E108" si="88">SUM(E109:E118)</f>
        <v>0</v>
      </c>
      <c r="F108" s="96">
        <f>SUM(F109:F118)</f>
        <v>0</v>
      </c>
      <c r="G108" s="96">
        <f t="shared" ref="G108" si="89">SUM(G109:G118)</f>
        <v>0</v>
      </c>
      <c r="H108" s="96">
        <f t="shared" ref="H108" si="90">SUM(H109:H118)</f>
        <v>0</v>
      </c>
      <c r="I108" s="96">
        <f t="shared" ref="I108" si="91">SUM(I109:I118)</f>
        <v>0</v>
      </c>
      <c r="J108" s="96">
        <f t="shared" ref="J108" si="92">SUM(J109:J118)</f>
        <v>0</v>
      </c>
      <c r="K108" s="96">
        <f t="shared" ref="K108" si="93">SUM(K109:K118)</f>
        <v>0</v>
      </c>
      <c r="L108" s="96">
        <f t="shared" ref="L108" si="94">SUM(L109:L118)</f>
        <v>0</v>
      </c>
    </row>
    <row r="109" spans="1:12" x14ac:dyDescent="0.25">
      <c r="A109" s="106">
        <v>1</v>
      </c>
      <c r="B109" s="209"/>
      <c r="C109" s="104"/>
      <c r="D109" s="104"/>
      <c r="E109" s="102">
        <f>C109+D109</f>
        <v>0</v>
      </c>
      <c r="F109" s="104"/>
      <c r="G109" s="104"/>
      <c r="H109" s="102">
        <f>F109+G109</f>
        <v>0</v>
      </c>
      <c r="I109" s="104"/>
      <c r="J109" s="104"/>
      <c r="K109" s="102">
        <f>I109+J109</f>
        <v>0</v>
      </c>
      <c r="L109" s="102">
        <f>K109+H109</f>
        <v>0</v>
      </c>
    </row>
    <row r="110" spans="1:12" x14ac:dyDescent="0.25">
      <c r="A110" s="106">
        <v>2</v>
      </c>
      <c r="B110" s="209"/>
      <c r="C110" s="104"/>
      <c r="D110" s="104"/>
      <c r="E110" s="102">
        <f t="shared" ref="E110:E116" si="95">C110+D110</f>
        <v>0</v>
      </c>
      <c r="F110" s="104"/>
      <c r="G110" s="104"/>
      <c r="H110" s="102">
        <f t="shared" ref="H110:H116" si="96">F110+G110</f>
        <v>0</v>
      </c>
      <c r="I110" s="104"/>
      <c r="J110" s="104"/>
      <c r="K110" s="102">
        <f t="shared" ref="K110:K116" si="97">I110+J110</f>
        <v>0</v>
      </c>
      <c r="L110" s="102">
        <f t="shared" ref="L110:L116" si="98">K110+H110</f>
        <v>0</v>
      </c>
    </row>
    <row r="111" spans="1:12" x14ac:dyDescent="0.25">
      <c r="A111" s="106">
        <v>3</v>
      </c>
      <c r="B111" s="209"/>
      <c r="C111" s="104"/>
      <c r="D111" s="104"/>
      <c r="E111" s="102">
        <f t="shared" si="95"/>
        <v>0</v>
      </c>
      <c r="F111" s="104"/>
      <c r="G111" s="104"/>
      <c r="H111" s="102">
        <f t="shared" si="96"/>
        <v>0</v>
      </c>
      <c r="I111" s="104"/>
      <c r="J111" s="104"/>
      <c r="K111" s="102">
        <f t="shared" si="97"/>
        <v>0</v>
      </c>
      <c r="L111" s="102">
        <f t="shared" si="98"/>
        <v>0</v>
      </c>
    </row>
    <row r="112" spans="1:12" x14ac:dyDescent="0.25">
      <c r="A112" s="106">
        <v>4</v>
      </c>
      <c r="B112" s="209"/>
      <c r="C112" s="104"/>
      <c r="D112" s="104"/>
      <c r="E112" s="102">
        <f t="shared" si="95"/>
        <v>0</v>
      </c>
      <c r="F112" s="104"/>
      <c r="G112" s="104"/>
      <c r="H112" s="102">
        <f t="shared" si="96"/>
        <v>0</v>
      </c>
      <c r="I112" s="104"/>
      <c r="J112" s="104"/>
      <c r="K112" s="102">
        <f t="shared" si="97"/>
        <v>0</v>
      </c>
      <c r="L112" s="102">
        <f t="shared" si="98"/>
        <v>0</v>
      </c>
    </row>
    <row r="113" spans="1:12" x14ac:dyDescent="0.25">
      <c r="A113" s="106">
        <v>5</v>
      </c>
      <c r="B113" s="209"/>
      <c r="C113" s="104"/>
      <c r="D113" s="104"/>
      <c r="E113" s="102">
        <f t="shared" si="95"/>
        <v>0</v>
      </c>
      <c r="F113" s="104"/>
      <c r="G113" s="104"/>
      <c r="H113" s="102">
        <f t="shared" si="96"/>
        <v>0</v>
      </c>
      <c r="I113" s="104"/>
      <c r="J113" s="104"/>
      <c r="K113" s="102">
        <f t="shared" si="97"/>
        <v>0</v>
      </c>
      <c r="L113" s="102">
        <f t="shared" si="98"/>
        <v>0</v>
      </c>
    </row>
    <row r="114" spans="1:12" x14ac:dyDescent="0.25">
      <c r="A114" s="106">
        <v>6</v>
      </c>
      <c r="B114" s="209"/>
      <c r="C114" s="104"/>
      <c r="D114" s="104"/>
      <c r="E114" s="102">
        <f t="shared" si="95"/>
        <v>0</v>
      </c>
      <c r="F114" s="104"/>
      <c r="G114" s="104"/>
      <c r="H114" s="102">
        <f t="shared" si="96"/>
        <v>0</v>
      </c>
      <c r="I114" s="104"/>
      <c r="J114" s="104"/>
      <c r="K114" s="102">
        <f t="shared" si="97"/>
        <v>0</v>
      </c>
      <c r="L114" s="102">
        <f t="shared" si="98"/>
        <v>0</v>
      </c>
    </row>
    <row r="115" spans="1:12" x14ac:dyDescent="0.25">
      <c r="A115" s="106">
        <v>7</v>
      </c>
      <c r="B115" s="209"/>
      <c r="C115" s="104"/>
      <c r="D115" s="104"/>
      <c r="E115" s="102">
        <f t="shared" si="95"/>
        <v>0</v>
      </c>
      <c r="F115" s="104"/>
      <c r="G115" s="104"/>
      <c r="H115" s="102">
        <f t="shared" si="96"/>
        <v>0</v>
      </c>
      <c r="I115" s="104"/>
      <c r="J115" s="104"/>
      <c r="K115" s="102">
        <f t="shared" si="97"/>
        <v>0</v>
      </c>
      <c r="L115" s="102">
        <f t="shared" si="98"/>
        <v>0</v>
      </c>
    </row>
    <row r="116" spans="1:12" x14ac:dyDescent="0.25">
      <c r="A116" s="106">
        <v>8</v>
      </c>
      <c r="B116" s="209"/>
      <c r="C116" s="104"/>
      <c r="D116" s="104"/>
      <c r="E116" s="102">
        <f t="shared" si="95"/>
        <v>0</v>
      </c>
      <c r="F116" s="104"/>
      <c r="G116" s="104"/>
      <c r="H116" s="102">
        <f t="shared" si="96"/>
        <v>0</v>
      </c>
      <c r="I116" s="104"/>
      <c r="J116" s="104"/>
      <c r="K116" s="102">
        <f t="shared" si="97"/>
        <v>0</v>
      </c>
      <c r="L116" s="102">
        <f t="shared" si="98"/>
        <v>0</v>
      </c>
    </row>
    <row r="117" spans="1:12" x14ac:dyDescent="0.25">
      <c r="A117" s="106">
        <v>9</v>
      </c>
      <c r="B117" s="209"/>
      <c r="C117" s="104"/>
      <c r="D117" s="104"/>
      <c r="E117" s="102">
        <f t="shared" ref="E117:E118" si="99">C117+D117</f>
        <v>0</v>
      </c>
      <c r="F117" s="104"/>
      <c r="G117" s="104"/>
      <c r="H117" s="102">
        <f t="shared" ref="H117:H118" si="100">F117+G117</f>
        <v>0</v>
      </c>
      <c r="I117" s="104"/>
      <c r="J117" s="104"/>
      <c r="K117" s="102">
        <f t="shared" ref="K117:K118" si="101">I117+J117</f>
        <v>0</v>
      </c>
      <c r="L117" s="102">
        <f t="shared" ref="L117:L118" si="102">K117+H117</f>
        <v>0</v>
      </c>
    </row>
    <row r="118" spans="1:12" x14ac:dyDescent="0.25">
      <c r="A118" s="106">
        <v>10</v>
      </c>
      <c r="B118" s="209"/>
      <c r="C118" s="104"/>
      <c r="D118" s="104"/>
      <c r="E118" s="102">
        <f t="shared" si="99"/>
        <v>0</v>
      </c>
      <c r="F118" s="104"/>
      <c r="G118" s="104"/>
      <c r="H118" s="102">
        <f t="shared" si="100"/>
        <v>0</v>
      </c>
      <c r="I118" s="104"/>
      <c r="J118" s="104"/>
      <c r="K118" s="102">
        <f t="shared" si="101"/>
        <v>0</v>
      </c>
      <c r="L118" s="102">
        <f t="shared" si="102"/>
        <v>0</v>
      </c>
    </row>
    <row r="119" spans="1:12" x14ac:dyDescent="0.25">
      <c r="A119" s="106" t="str">
        <f t="shared" ref="A119" si="103">A47</f>
        <v>4.5</v>
      </c>
      <c r="B119" s="106" t="str">
        <f>B47</f>
        <v>Dotări</v>
      </c>
      <c r="C119" s="96">
        <f>SUM(C120:C134)</f>
        <v>0</v>
      </c>
      <c r="D119" s="96">
        <f t="shared" ref="D119" si="104">SUM(D120:D134)</f>
        <v>0</v>
      </c>
      <c r="E119" s="96">
        <f t="shared" ref="E119" si="105">SUM(E120:E134)</f>
        <v>0</v>
      </c>
      <c r="F119" s="96">
        <f>SUM(F120:F134)</f>
        <v>0</v>
      </c>
      <c r="G119" s="96">
        <f t="shared" ref="G119" si="106">SUM(G120:G134)</f>
        <v>0</v>
      </c>
      <c r="H119" s="96">
        <f t="shared" ref="H119" si="107">SUM(H120:H134)</f>
        <v>0</v>
      </c>
      <c r="I119" s="96">
        <f t="shared" ref="I119" si="108">SUM(I120:I134)</f>
        <v>0</v>
      </c>
      <c r="J119" s="96">
        <f t="shared" ref="J119" si="109">SUM(J120:J134)</f>
        <v>0</v>
      </c>
      <c r="K119" s="96">
        <f t="shared" ref="K119" si="110">SUM(K120:K134)</f>
        <v>0</v>
      </c>
      <c r="L119" s="96">
        <f t="shared" ref="L119" si="111">SUM(L120:L134)</f>
        <v>0</v>
      </c>
    </row>
    <row r="120" spans="1:12" x14ac:dyDescent="0.25">
      <c r="A120" s="106">
        <v>1</v>
      </c>
      <c r="B120" s="209"/>
      <c r="C120" s="104"/>
      <c r="D120" s="104"/>
      <c r="E120" s="102">
        <f>C120+D120</f>
        <v>0</v>
      </c>
      <c r="F120" s="104"/>
      <c r="G120" s="104"/>
      <c r="H120" s="102">
        <f>F120+G120</f>
        <v>0</v>
      </c>
      <c r="I120" s="104"/>
      <c r="J120" s="104"/>
      <c r="K120" s="102">
        <f>I120+J120</f>
        <v>0</v>
      </c>
      <c r="L120" s="102">
        <f>K120+H120</f>
        <v>0</v>
      </c>
    </row>
    <row r="121" spans="1:12" x14ac:dyDescent="0.25">
      <c r="A121" s="106">
        <v>2</v>
      </c>
      <c r="B121" s="209"/>
      <c r="C121" s="104"/>
      <c r="D121" s="104"/>
      <c r="E121" s="102">
        <f t="shared" ref="E121:E122" si="112">C121+D121</f>
        <v>0</v>
      </c>
      <c r="F121" s="104"/>
      <c r="G121" s="104"/>
      <c r="H121" s="102">
        <f t="shared" ref="H121:H122" si="113">F121+G121</f>
        <v>0</v>
      </c>
      <c r="I121" s="104"/>
      <c r="J121" s="104"/>
      <c r="K121" s="102">
        <f t="shared" ref="K121:K122" si="114">I121+J121</f>
        <v>0</v>
      </c>
      <c r="L121" s="102">
        <f t="shared" ref="L121:L122" si="115">K121+H121</f>
        <v>0</v>
      </c>
    </row>
    <row r="122" spans="1:12" x14ac:dyDescent="0.25">
      <c r="A122" s="106">
        <v>3</v>
      </c>
      <c r="B122" s="209"/>
      <c r="C122" s="104"/>
      <c r="D122" s="104"/>
      <c r="E122" s="102">
        <f t="shared" si="112"/>
        <v>0</v>
      </c>
      <c r="F122" s="104"/>
      <c r="G122" s="104"/>
      <c r="H122" s="102">
        <f t="shared" si="113"/>
        <v>0</v>
      </c>
      <c r="I122" s="104"/>
      <c r="J122" s="104"/>
      <c r="K122" s="102">
        <f t="shared" si="114"/>
        <v>0</v>
      </c>
      <c r="L122" s="102">
        <f t="shared" si="115"/>
        <v>0</v>
      </c>
    </row>
    <row r="123" spans="1:12" x14ac:dyDescent="0.25">
      <c r="A123" s="106">
        <v>4</v>
      </c>
      <c r="B123" s="209"/>
      <c r="C123" s="104"/>
      <c r="D123" s="104"/>
      <c r="E123" s="102">
        <f t="shared" ref="E123:E134" si="116">C123+D123</f>
        <v>0</v>
      </c>
      <c r="F123" s="104"/>
      <c r="G123" s="104"/>
      <c r="H123" s="102">
        <f t="shared" ref="H123:H134" si="117">F123+G123</f>
        <v>0</v>
      </c>
      <c r="I123" s="104"/>
      <c r="J123" s="104"/>
      <c r="K123" s="102">
        <f t="shared" ref="K123:K134" si="118">I123+J123</f>
        <v>0</v>
      </c>
      <c r="L123" s="102">
        <f t="shared" ref="L123:L134" si="119">K123+H123</f>
        <v>0</v>
      </c>
    </row>
    <row r="124" spans="1:12" x14ac:dyDescent="0.25">
      <c r="A124" s="106">
        <v>5</v>
      </c>
      <c r="B124" s="209"/>
      <c r="C124" s="104"/>
      <c r="D124" s="104"/>
      <c r="E124" s="102">
        <f t="shared" si="116"/>
        <v>0</v>
      </c>
      <c r="F124" s="104"/>
      <c r="G124" s="104"/>
      <c r="H124" s="102">
        <f t="shared" si="117"/>
        <v>0</v>
      </c>
      <c r="I124" s="104"/>
      <c r="J124" s="104"/>
      <c r="K124" s="102">
        <f t="shared" si="118"/>
        <v>0</v>
      </c>
      <c r="L124" s="102">
        <f t="shared" si="119"/>
        <v>0</v>
      </c>
    </row>
    <row r="125" spans="1:12" x14ac:dyDescent="0.25">
      <c r="A125" s="106">
        <v>6</v>
      </c>
      <c r="B125" s="209"/>
      <c r="C125" s="104"/>
      <c r="D125" s="104"/>
      <c r="E125" s="102">
        <f t="shared" si="116"/>
        <v>0</v>
      </c>
      <c r="F125" s="104"/>
      <c r="G125" s="104"/>
      <c r="H125" s="102">
        <f t="shared" si="117"/>
        <v>0</v>
      </c>
      <c r="I125" s="104"/>
      <c r="J125" s="104"/>
      <c r="K125" s="102">
        <f t="shared" si="118"/>
        <v>0</v>
      </c>
      <c r="L125" s="102">
        <f t="shared" si="119"/>
        <v>0</v>
      </c>
    </row>
    <row r="126" spans="1:12" x14ac:dyDescent="0.25">
      <c r="A126" s="106">
        <v>7</v>
      </c>
      <c r="B126" s="209"/>
      <c r="C126" s="104"/>
      <c r="D126" s="104"/>
      <c r="E126" s="102">
        <f t="shared" si="116"/>
        <v>0</v>
      </c>
      <c r="F126" s="104"/>
      <c r="G126" s="104"/>
      <c r="H126" s="102">
        <f t="shared" si="117"/>
        <v>0</v>
      </c>
      <c r="I126" s="104"/>
      <c r="J126" s="104"/>
      <c r="K126" s="102">
        <f t="shared" si="118"/>
        <v>0</v>
      </c>
      <c r="L126" s="102">
        <f t="shared" si="119"/>
        <v>0</v>
      </c>
    </row>
    <row r="127" spans="1:12" x14ac:dyDescent="0.25">
      <c r="A127" s="106">
        <v>8</v>
      </c>
      <c r="B127" s="209"/>
      <c r="C127" s="104"/>
      <c r="D127" s="104"/>
      <c r="E127" s="102">
        <f t="shared" si="116"/>
        <v>0</v>
      </c>
      <c r="F127" s="104"/>
      <c r="G127" s="104"/>
      <c r="H127" s="102">
        <f t="shared" si="117"/>
        <v>0</v>
      </c>
      <c r="I127" s="104"/>
      <c r="J127" s="104"/>
      <c r="K127" s="102">
        <f t="shared" si="118"/>
        <v>0</v>
      </c>
      <c r="L127" s="102">
        <f t="shared" si="119"/>
        <v>0</v>
      </c>
    </row>
    <row r="128" spans="1:12" x14ac:dyDescent="0.25">
      <c r="A128" s="106">
        <v>9</v>
      </c>
      <c r="B128" s="209"/>
      <c r="C128" s="104"/>
      <c r="D128" s="104"/>
      <c r="E128" s="102">
        <f t="shared" si="116"/>
        <v>0</v>
      </c>
      <c r="F128" s="104"/>
      <c r="G128" s="104"/>
      <c r="H128" s="102">
        <f t="shared" si="117"/>
        <v>0</v>
      </c>
      <c r="I128" s="104"/>
      <c r="J128" s="104"/>
      <c r="K128" s="102">
        <f t="shared" si="118"/>
        <v>0</v>
      </c>
      <c r="L128" s="102">
        <f t="shared" si="119"/>
        <v>0</v>
      </c>
    </row>
    <row r="129" spans="1:12" x14ac:dyDescent="0.25">
      <c r="A129" s="106">
        <v>10</v>
      </c>
      <c r="B129" s="209"/>
      <c r="C129" s="104"/>
      <c r="D129" s="104"/>
      <c r="E129" s="102">
        <f t="shared" si="116"/>
        <v>0</v>
      </c>
      <c r="F129" s="104"/>
      <c r="G129" s="104"/>
      <c r="H129" s="102">
        <f t="shared" si="117"/>
        <v>0</v>
      </c>
      <c r="I129" s="104"/>
      <c r="J129" s="104"/>
      <c r="K129" s="102">
        <f t="shared" si="118"/>
        <v>0</v>
      </c>
      <c r="L129" s="102">
        <f t="shared" si="119"/>
        <v>0</v>
      </c>
    </row>
    <row r="130" spans="1:12" x14ac:dyDescent="0.25">
      <c r="A130" s="106">
        <v>11</v>
      </c>
      <c r="B130" s="209"/>
      <c r="C130" s="104"/>
      <c r="D130" s="104"/>
      <c r="E130" s="102">
        <f t="shared" si="116"/>
        <v>0</v>
      </c>
      <c r="F130" s="104"/>
      <c r="G130" s="104"/>
      <c r="H130" s="102">
        <f t="shared" si="117"/>
        <v>0</v>
      </c>
      <c r="I130" s="104"/>
      <c r="J130" s="104"/>
      <c r="K130" s="102">
        <f t="shared" si="118"/>
        <v>0</v>
      </c>
      <c r="L130" s="102">
        <f t="shared" si="119"/>
        <v>0</v>
      </c>
    </row>
    <row r="131" spans="1:12" x14ac:dyDescent="0.25">
      <c r="A131" s="106">
        <v>12</v>
      </c>
      <c r="B131" s="209"/>
      <c r="C131" s="104"/>
      <c r="D131" s="104"/>
      <c r="E131" s="102">
        <f t="shared" si="116"/>
        <v>0</v>
      </c>
      <c r="F131" s="104"/>
      <c r="G131" s="104"/>
      <c r="H131" s="102">
        <f t="shared" si="117"/>
        <v>0</v>
      </c>
      <c r="I131" s="104"/>
      <c r="J131" s="104"/>
      <c r="K131" s="102">
        <f t="shared" si="118"/>
        <v>0</v>
      </c>
      <c r="L131" s="102">
        <f t="shared" si="119"/>
        <v>0</v>
      </c>
    </row>
    <row r="132" spans="1:12" x14ac:dyDescent="0.25">
      <c r="A132" s="106">
        <v>13</v>
      </c>
      <c r="B132" s="209"/>
      <c r="C132" s="104"/>
      <c r="D132" s="104"/>
      <c r="E132" s="102">
        <f t="shared" si="116"/>
        <v>0</v>
      </c>
      <c r="F132" s="104"/>
      <c r="G132" s="104"/>
      <c r="H132" s="102">
        <f t="shared" si="117"/>
        <v>0</v>
      </c>
      <c r="I132" s="104"/>
      <c r="J132" s="104"/>
      <c r="K132" s="102">
        <f t="shared" si="118"/>
        <v>0</v>
      </c>
      <c r="L132" s="102">
        <f t="shared" si="119"/>
        <v>0</v>
      </c>
    </row>
    <row r="133" spans="1:12" x14ac:dyDescent="0.25">
      <c r="A133" s="106">
        <v>14</v>
      </c>
      <c r="B133" s="209"/>
      <c r="C133" s="104"/>
      <c r="D133" s="104"/>
      <c r="E133" s="102">
        <f t="shared" si="116"/>
        <v>0</v>
      </c>
      <c r="F133" s="104"/>
      <c r="G133" s="104"/>
      <c r="H133" s="102">
        <f t="shared" si="117"/>
        <v>0</v>
      </c>
      <c r="I133" s="104"/>
      <c r="J133" s="104"/>
      <c r="K133" s="102">
        <f t="shared" si="118"/>
        <v>0</v>
      </c>
      <c r="L133" s="102">
        <f t="shared" si="119"/>
        <v>0</v>
      </c>
    </row>
    <row r="134" spans="1:12" x14ac:dyDescent="0.25">
      <c r="A134" s="106">
        <v>15</v>
      </c>
      <c r="B134" s="209"/>
      <c r="C134" s="104"/>
      <c r="D134" s="104"/>
      <c r="E134" s="102">
        <f t="shared" si="116"/>
        <v>0</v>
      </c>
      <c r="F134" s="104"/>
      <c r="G134" s="104"/>
      <c r="H134" s="102">
        <f t="shared" si="117"/>
        <v>0</v>
      </c>
      <c r="I134" s="104"/>
      <c r="J134" s="104"/>
      <c r="K134" s="102">
        <f t="shared" si="118"/>
        <v>0</v>
      </c>
      <c r="L134" s="102">
        <f t="shared" si="119"/>
        <v>0</v>
      </c>
    </row>
    <row r="135" spans="1:12" x14ac:dyDescent="0.25">
      <c r="A135" s="106" t="str">
        <f>A48</f>
        <v>4.6</v>
      </c>
      <c r="B135" s="106" t="str">
        <f>B48</f>
        <v>Active necorporale</v>
      </c>
      <c r="C135" s="96">
        <f t="shared" ref="C135" si="120">SUM(C136:C145)</f>
        <v>0</v>
      </c>
      <c r="D135" s="96">
        <f t="shared" ref="D135" si="121">SUM(D136:D145)</f>
        <v>0</v>
      </c>
      <c r="E135" s="96">
        <f t="shared" ref="E135" si="122">SUM(E136:E145)</f>
        <v>0</v>
      </c>
      <c r="F135" s="96">
        <f>SUM(F136:F145)</f>
        <v>0</v>
      </c>
      <c r="G135" s="96">
        <f t="shared" ref="G135" si="123">SUM(G136:G145)</f>
        <v>0</v>
      </c>
      <c r="H135" s="96">
        <f t="shared" ref="H135" si="124">SUM(H136:H145)</f>
        <v>0</v>
      </c>
      <c r="I135" s="96">
        <f t="shared" ref="I135" si="125">SUM(I136:I145)</f>
        <v>0</v>
      </c>
      <c r="J135" s="96">
        <f t="shared" ref="J135" si="126">SUM(J136:J145)</f>
        <v>0</v>
      </c>
      <c r="K135" s="96">
        <f t="shared" ref="K135" si="127">SUM(K136:K145)</f>
        <v>0</v>
      </c>
      <c r="L135" s="96">
        <f t="shared" ref="L135" si="128">SUM(L136:L145)</f>
        <v>0</v>
      </c>
    </row>
    <row r="136" spans="1:12" x14ac:dyDescent="0.25">
      <c r="A136" s="106">
        <v>1</v>
      </c>
      <c r="B136" s="209"/>
      <c r="C136" s="104"/>
      <c r="D136" s="104"/>
      <c r="E136" s="102">
        <f>C136+D136</f>
        <v>0</v>
      </c>
      <c r="F136" s="104"/>
      <c r="G136" s="104"/>
      <c r="H136" s="102">
        <f>F136+G136</f>
        <v>0</v>
      </c>
      <c r="I136" s="104"/>
      <c r="J136" s="104"/>
      <c r="K136" s="102">
        <f>I136+J136</f>
        <v>0</v>
      </c>
      <c r="L136" s="102">
        <f>K136+H136</f>
        <v>0</v>
      </c>
    </row>
    <row r="137" spans="1:12" x14ac:dyDescent="0.25">
      <c r="A137" s="106">
        <v>2</v>
      </c>
      <c r="B137" s="209"/>
      <c r="C137" s="104"/>
      <c r="D137" s="104"/>
      <c r="E137" s="102">
        <f t="shared" ref="E137:E145" si="129">C137+D137</f>
        <v>0</v>
      </c>
      <c r="F137" s="104"/>
      <c r="G137" s="104"/>
      <c r="H137" s="102">
        <f t="shared" ref="H137:H145" si="130">F137+G137</f>
        <v>0</v>
      </c>
      <c r="I137" s="104"/>
      <c r="J137" s="104"/>
      <c r="K137" s="102">
        <f t="shared" ref="K137:K145" si="131">I137+J137</f>
        <v>0</v>
      </c>
      <c r="L137" s="102">
        <f t="shared" ref="L137:L145" si="132">K137+H137</f>
        <v>0</v>
      </c>
    </row>
    <row r="138" spans="1:12" x14ac:dyDescent="0.25">
      <c r="A138" s="106">
        <v>3</v>
      </c>
      <c r="B138" s="209"/>
      <c r="C138" s="104"/>
      <c r="D138" s="104"/>
      <c r="E138" s="102">
        <f t="shared" si="129"/>
        <v>0</v>
      </c>
      <c r="F138" s="104"/>
      <c r="G138" s="104"/>
      <c r="H138" s="102">
        <f t="shared" si="130"/>
        <v>0</v>
      </c>
      <c r="I138" s="104"/>
      <c r="J138" s="104"/>
      <c r="K138" s="102">
        <f t="shared" si="131"/>
        <v>0</v>
      </c>
      <c r="L138" s="102">
        <f t="shared" si="132"/>
        <v>0</v>
      </c>
    </row>
    <row r="139" spans="1:12" x14ac:dyDescent="0.25">
      <c r="A139" s="106">
        <v>4</v>
      </c>
      <c r="B139" s="209"/>
      <c r="C139" s="104"/>
      <c r="D139" s="104"/>
      <c r="E139" s="102">
        <f t="shared" si="129"/>
        <v>0</v>
      </c>
      <c r="F139" s="104"/>
      <c r="G139" s="104"/>
      <c r="H139" s="102">
        <f t="shared" si="130"/>
        <v>0</v>
      </c>
      <c r="I139" s="104"/>
      <c r="J139" s="104"/>
      <c r="K139" s="102">
        <f t="shared" si="131"/>
        <v>0</v>
      </c>
      <c r="L139" s="102">
        <f t="shared" si="132"/>
        <v>0</v>
      </c>
    </row>
    <row r="140" spans="1:12" x14ac:dyDescent="0.25">
      <c r="A140" s="106">
        <v>5</v>
      </c>
      <c r="B140" s="209"/>
      <c r="C140" s="104"/>
      <c r="D140" s="104"/>
      <c r="E140" s="102">
        <f t="shared" si="129"/>
        <v>0</v>
      </c>
      <c r="F140" s="104"/>
      <c r="G140" s="104"/>
      <c r="H140" s="102">
        <f t="shared" si="130"/>
        <v>0</v>
      </c>
      <c r="I140" s="104"/>
      <c r="J140" s="104"/>
      <c r="K140" s="102">
        <f t="shared" si="131"/>
        <v>0</v>
      </c>
      <c r="L140" s="102">
        <f t="shared" si="132"/>
        <v>0</v>
      </c>
    </row>
    <row r="141" spans="1:12" x14ac:dyDescent="0.25">
      <c r="A141" s="106">
        <v>6</v>
      </c>
      <c r="B141" s="209"/>
      <c r="C141" s="104"/>
      <c r="D141" s="104"/>
      <c r="E141" s="102">
        <f t="shared" si="129"/>
        <v>0</v>
      </c>
      <c r="F141" s="104"/>
      <c r="G141" s="104"/>
      <c r="H141" s="102">
        <f t="shared" si="130"/>
        <v>0</v>
      </c>
      <c r="I141" s="104"/>
      <c r="J141" s="104"/>
      <c r="K141" s="102">
        <f t="shared" si="131"/>
        <v>0</v>
      </c>
      <c r="L141" s="102">
        <f t="shared" si="132"/>
        <v>0</v>
      </c>
    </row>
    <row r="142" spans="1:12" x14ac:dyDescent="0.25">
      <c r="A142" s="106">
        <v>7</v>
      </c>
      <c r="B142" s="209"/>
      <c r="C142" s="104"/>
      <c r="D142" s="104"/>
      <c r="E142" s="102">
        <f t="shared" si="129"/>
        <v>0</v>
      </c>
      <c r="F142" s="104"/>
      <c r="G142" s="104"/>
      <c r="H142" s="102">
        <f t="shared" si="130"/>
        <v>0</v>
      </c>
      <c r="I142" s="104"/>
      <c r="J142" s="104"/>
      <c r="K142" s="102">
        <f t="shared" si="131"/>
        <v>0</v>
      </c>
      <c r="L142" s="102">
        <f t="shared" si="132"/>
        <v>0</v>
      </c>
    </row>
    <row r="143" spans="1:12" x14ac:dyDescent="0.25">
      <c r="A143" s="106">
        <v>8</v>
      </c>
      <c r="B143" s="209"/>
      <c r="C143" s="104"/>
      <c r="D143" s="104"/>
      <c r="E143" s="102">
        <f t="shared" si="129"/>
        <v>0</v>
      </c>
      <c r="F143" s="104"/>
      <c r="G143" s="104"/>
      <c r="H143" s="102">
        <f t="shared" si="130"/>
        <v>0</v>
      </c>
      <c r="I143" s="104"/>
      <c r="J143" s="104"/>
      <c r="K143" s="102">
        <f t="shared" si="131"/>
        <v>0</v>
      </c>
      <c r="L143" s="102">
        <f t="shared" si="132"/>
        <v>0</v>
      </c>
    </row>
    <row r="144" spans="1:12" x14ac:dyDescent="0.25">
      <c r="A144" s="106">
        <v>9</v>
      </c>
      <c r="B144" s="209"/>
      <c r="C144" s="104"/>
      <c r="D144" s="104"/>
      <c r="E144" s="102">
        <f t="shared" si="129"/>
        <v>0</v>
      </c>
      <c r="F144" s="104"/>
      <c r="G144" s="104"/>
      <c r="H144" s="102">
        <f t="shared" si="130"/>
        <v>0</v>
      </c>
      <c r="I144" s="104"/>
      <c r="J144" s="104"/>
      <c r="K144" s="102">
        <f t="shared" si="131"/>
        <v>0</v>
      </c>
      <c r="L144" s="102">
        <f t="shared" si="132"/>
        <v>0</v>
      </c>
    </row>
    <row r="145" spans="1:12" x14ac:dyDescent="0.25">
      <c r="A145" s="106">
        <v>10</v>
      </c>
      <c r="B145" s="209"/>
      <c r="C145" s="104"/>
      <c r="D145" s="104"/>
      <c r="E145" s="102">
        <f t="shared" si="129"/>
        <v>0</v>
      </c>
      <c r="F145" s="104"/>
      <c r="G145" s="104"/>
      <c r="H145" s="102">
        <f t="shared" si="130"/>
        <v>0</v>
      </c>
      <c r="I145" s="104"/>
      <c r="J145" s="104"/>
      <c r="K145" s="102">
        <f t="shared" si="131"/>
        <v>0</v>
      </c>
      <c r="L145" s="102">
        <f t="shared" si="132"/>
        <v>0</v>
      </c>
    </row>
    <row r="146" spans="1:12" ht="51" x14ac:dyDescent="0.25">
      <c r="A146" s="110" t="str">
        <f>A74</f>
        <v>7.5.</v>
      </c>
      <c r="B146" s="106" t="str">
        <f>B74</f>
        <v>Costurile pentru serviciile de consultanță în domeniul inovării și pentru serviciile de sprijinire a inovării</v>
      </c>
      <c r="C146" s="96">
        <f t="shared" ref="C146" si="133">SUM(C147:C156)</f>
        <v>0</v>
      </c>
      <c r="D146" s="96">
        <f t="shared" ref="D146" si="134">SUM(D147:D156)</f>
        <v>0</v>
      </c>
      <c r="E146" s="96">
        <f t="shared" ref="E146" si="135">SUM(E147:E156)</f>
        <v>0</v>
      </c>
      <c r="F146" s="96">
        <f>SUM(F147:F156)</f>
        <v>0</v>
      </c>
      <c r="G146" s="96">
        <f t="shared" ref="G146" si="136">SUM(G147:G156)</f>
        <v>0</v>
      </c>
      <c r="H146" s="96">
        <f t="shared" ref="H146" si="137">SUM(H147:H156)</f>
        <v>0</v>
      </c>
      <c r="I146" s="96">
        <f t="shared" ref="I146" si="138">SUM(I147:I156)</f>
        <v>0</v>
      </c>
      <c r="J146" s="96">
        <f t="shared" ref="J146" si="139">SUM(J147:J156)</f>
        <v>0</v>
      </c>
      <c r="K146" s="96">
        <f t="shared" ref="K146" si="140">SUM(K147:K156)</f>
        <v>0</v>
      </c>
      <c r="L146" s="96">
        <f t="shared" ref="L146" si="141">SUM(L147:L156)</f>
        <v>0</v>
      </c>
    </row>
    <row r="147" spans="1:12" x14ac:dyDescent="0.25">
      <c r="A147" s="106">
        <v>1</v>
      </c>
      <c r="B147" s="209"/>
      <c r="C147" s="104"/>
      <c r="D147" s="104"/>
      <c r="E147" s="102">
        <f>C147+D147</f>
        <v>0</v>
      </c>
      <c r="F147" s="104"/>
      <c r="G147" s="104"/>
      <c r="H147" s="102">
        <f>F147+G147</f>
        <v>0</v>
      </c>
      <c r="I147" s="104"/>
      <c r="J147" s="104"/>
      <c r="K147" s="102">
        <f>I147+J147</f>
        <v>0</v>
      </c>
      <c r="L147" s="102">
        <f>K147+H147</f>
        <v>0</v>
      </c>
    </row>
    <row r="148" spans="1:12" x14ac:dyDescent="0.25">
      <c r="A148" s="106">
        <v>2</v>
      </c>
      <c r="B148" s="209"/>
      <c r="C148" s="104"/>
      <c r="D148" s="104"/>
      <c r="E148" s="102">
        <f t="shared" ref="E148:E156" si="142">C148+D148</f>
        <v>0</v>
      </c>
      <c r="F148" s="104"/>
      <c r="G148" s="104"/>
      <c r="H148" s="102">
        <f t="shared" ref="H148:H156" si="143">F148+G148</f>
        <v>0</v>
      </c>
      <c r="I148" s="104"/>
      <c r="J148" s="104"/>
      <c r="K148" s="102">
        <f t="shared" ref="K148:K156" si="144">I148+J148</f>
        <v>0</v>
      </c>
      <c r="L148" s="102">
        <f t="shared" ref="L148:L156" si="145">K148+H148</f>
        <v>0</v>
      </c>
    </row>
    <row r="149" spans="1:12" x14ac:dyDescent="0.25">
      <c r="A149" s="106">
        <v>3</v>
      </c>
      <c r="B149" s="209"/>
      <c r="C149" s="104"/>
      <c r="D149" s="104"/>
      <c r="E149" s="102">
        <f t="shared" si="142"/>
        <v>0</v>
      </c>
      <c r="F149" s="104"/>
      <c r="G149" s="104"/>
      <c r="H149" s="102">
        <f t="shared" si="143"/>
        <v>0</v>
      </c>
      <c r="I149" s="104"/>
      <c r="J149" s="104"/>
      <c r="K149" s="102">
        <f t="shared" si="144"/>
        <v>0</v>
      </c>
      <c r="L149" s="102">
        <f t="shared" si="145"/>
        <v>0</v>
      </c>
    </row>
    <row r="150" spans="1:12" x14ac:dyDescent="0.25">
      <c r="A150" s="106">
        <v>4</v>
      </c>
      <c r="B150" s="209"/>
      <c r="C150" s="104"/>
      <c r="D150" s="104"/>
      <c r="E150" s="102">
        <f t="shared" si="142"/>
        <v>0</v>
      </c>
      <c r="F150" s="104"/>
      <c r="G150" s="104"/>
      <c r="H150" s="102">
        <f t="shared" si="143"/>
        <v>0</v>
      </c>
      <c r="I150" s="104"/>
      <c r="J150" s="104"/>
      <c r="K150" s="102">
        <f t="shared" si="144"/>
        <v>0</v>
      </c>
      <c r="L150" s="102">
        <f t="shared" si="145"/>
        <v>0</v>
      </c>
    </row>
    <row r="151" spans="1:12" x14ac:dyDescent="0.25">
      <c r="A151" s="106">
        <v>5</v>
      </c>
      <c r="B151" s="209"/>
      <c r="C151" s="104"/>
      <c r="D151" s="104"/>
      <c r="E151" s="102">
        <f t="shared" si="142"/>
        <v>0</v>
      </c>
      <c r="F151" s="104"/>
      <c r="G151" s="104"/>
      <c r="H151" s="102">
        <f t="shared" si="143"/>
        <v>0</v>
      </c>
      <c r="I151" s="104"/>
      <c r="J151" s="104"/>
      <c r="K151" s="102">
        <f t="shared" si="144"/>
        <v>0</v>
      </c>
      <c r="L151" s="102">
        <f t="shared" si="145"/>
        <v>0</v>
      </c>
    </row>
    <row r="152" spans="1:12" x14ac:dyDescent="0.25">
      <c r="A152" s="106">
        <v>6</v>
      </c>
      <c r="B152" s="209"/>
      <c r="C152" s="104"/>
      <c r="D152" s="104"/>
      <c r="E152" s="102">
        <f t="shared" si="142"/>
        <v>0</v>
      </c>
      <c r="F152" s="104"/>
      <c r="G152" s="104"/>
      <c r="H152" s="102">
        <f t="shared" si="143"/>
        <v>0</v>
      </c>
      <c r="I152" s="104"/>
      <c r="J152" s="104"/>
      <c r="K152" s="102">
        <f t="shared" si="144"/>
        <v>0</v>
      </c>
      <c r="L152" s="102">
        <f t="shared" si="145"/>
        <v>0</v>
      </c>
    </row>
    <row r="153" spans="1:12" x14ac:dyDescent="0.25">
      <c r="A153" s="106">
        <v>7</v>
      </c>
      <c r="B153" s="209"/>
      <c r="C153" s="104"/>
      <c r="D153" s="104"/>
      <c r="E153" s="102">
        <f t="shared" si="142"/>
        <v>0</v>
      </c>
      <c r="F153" s="104"/>
      <c r="G153" s="104"/>
      <c r="H153" s="102">
        <f t="shared" si="143"/>
        <v>0</v>
      </c>
      <c r="I153" s="104"/>
      <c r="J153" s="104"/>
      <c r="K153" s="102">
        <f t="shared" si="144"/>
        <v>0</v>
      </c>
      <c r="L153" s="102">
        <f t="shared" si="145"/>
        <v>0</v>
      </c>
    </row>
    <row r="154" spans="1:12" x14ac:dyDescent="0.25">
      <c r="A154" s="106">
        <v>8</v>
      </c>
      <c r="B154" s="209"/>
      <c r="C154" s="104"/>
      <c r="D154" s="104"/>
      <c r="E154" s="102">
        <f t="shared" si="142"/>
        <v>0</v>
      </c>
      <c r="F154" s="104"/>
      <c r="G154" s="104"/>
      <c r="H154" s="102">
        <f t="shared" si="143"/>
        <v>0</v>
      </c>
      <c r="I154" s="104"/>
      <c r="J154" s="104"/>
      <c r="K154" s="102">
        <f t="shared" si="144"/>
        <v>0</v>
      </c>
      <c r="L154" s="102">
        <f t="shared" si="145"/>
        <v>0</v>
      </c>
    </row>
    <row r="155" spans="1:12" x14ac:dyDescent="0.25">
      <c r="A155" s="106">
        <v>9</v>
      </c>
      <c r="B155" s="209"/>
      <c r="C155" s="104"/>
      <c r="D155" s="104"/>
      <c r="E155" s="102">
        <f t="shared" si="142"/>
        <v>0</v>
      </c>
      <c r="F155" s="104"/>
      <c r="G155" s="104"/>
      <c r="H155" s="102">
        <f t="shared" si="143"/>
        <v>0</v>
      </c>
      <c r="I155" s="104"/>
      <c r="J155" s="104"/>
      <c r="K155" s="102">
        <f t="shared" si="144"/>
        <v>0</v>
      </c>
      <c r="L155" s="102">
        <f t="shared" si="145"/>
        <v>0</v>
      </c>
    </row>
    <row r="156" spans="1:12" x14ac:dyDescent="0.25">
      <c r="A156" s="106">
        <v>10</v>
      </c>
      <c r="B156" s="209"/>
      <c r="C156" s="104"/>
      <c r="D156" s="104"/>
      <c r="E156" s="102">
        <f t="shared" si="142"/>
        <v>0</v>
      </c>
      <c r="F156" s="104"/>
      <c r="G156" s="104"/>
      <c r="H156" s="102">
        <f t="shared" si="143"/>
        <v>0</v>
      </c>
      <c r="I156" s="104"/>
      <c r="J156" s="104"/>
      <c r="K156" s="102">
        <f t="shared" si="144"/>
        <v>0</v>
      </c>
      <c r="L156" s="102">
        <f t="shared" si="145"/>
        <v>0</v>
      </c>
    </row>
  </sheetData>
  <sheetProtection algorithmName="SHA-512" hashValue="Jh/qVoAmyU+/kg/IyoxPSZ+ME785POHVTd+eA0RAZCWKTPGJjtFbvh8P3s3hfpKyo/I6du5k6innCH61dA4g8g==" saltValue="gAmh8+xBQzpcarmiBD+QFA==" spinCount="100000" sheet="1" formatColumns="0" formatRows="0"/>
  <mergeCells count="30">
    <mergeCell ref="I95:J95"/>
    <mergeCell ref="A79:B79"/>
    <mergeCell ref="A80:B80"/>
    <mergeCell ref="F95:G95"/>
    <mergeCell ref="A17:E17"/>
    <mergeCell ref="A67:B67"/>
    <mergeCell ref="A68:B68"/>
    <mergeCell ref="A69:E69"/>
    <mergeCell ref="A1:L1"/>
    <mergeCell ref="A2:L2"/>
    <mergeCell ref="A3:L3"/>
    <mergeCell ref="A4:E4"/>
    <mergeCell ref="A5:A6"/>
    <mergeCell ref="B5:B6"/>
    <mergeCell ref="F5:G5"/>
    <mergeCell ref="H5:H6"/>
    <mergeCell ref="I5:J5"/>
    <mergeCell ref="K5:K6"/>
    <mergeCell ref="L5:L6"/>
    <mergeCell ref="A8:E8"/>
    <mergeCell ref="A13:B13"/>
    <mergeCell ref="A14:E14"/>
    <mergeCell ref="A16:B16"/>
    <mergeCell ref="A66:B66"/>
    <mergeCell ref="A41:B41"/>
    <mergeCell ref="A42:E42"/>
    <mergeCell ref="A49:B49"/>
    <mergeCell ref="A50:E50"/>
    <mergeCell ref="A62:B62"/>
    <mergeCell ref="A63:E63"/>
  </mergeCells>
  <pageMargins left="0.2" right="0.2" top="0.5" bottom="0.25" header="0.25" footer="0.25"/>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5E99D-2236-4172-9DD3-8C56560CA14D}">
  <dimension ref="A1:F37"/>
  <sheetViews>
    <sheetView workbookViewId="0">
      <selection activeCell="A3" sqref="A3:D3"/>
    </sheetView>
  </sheetViews>
  <sheetFormatPr defaultRowHeight="12" x14ac:dyDescent="0.25"/>
  <cols>
    <col min="1" max="1" width="35" style="129" customWidth="1"/>
    <col min="2" max="2" width="14.88671875" style="129" customWidth="1"/>
    <col min="3" max="3" width="12.6640625" style="129" customWidth="1"/>
    <col min="4" max="4" width="14" style="129" customWidth="1"/>
    <col min="5" max="5" width="15.44140625" style="129" customWidth="1"/>
    <col min="6" max="6" width="17.6640625" style="129" customWidth="1"/>
    <col min="7" max="16384" width="8.88671875" style="129"/>
  </cols>
  <sheetData>
    <row r="1" spans="1:6" s="117" customFormat="1" ht="60" customHeight="1" x14ac:dyDescent="0.3">
      <c r="A1" s="420" t="s">
        <v>644</v>
      </c>
      <c r="B1" s="420"/>
      <c r="C1" s="420"/>
      <c r="D1" s="420"/>
    </row>
    <row r="2" spans="1:6" s="117" customFormat="1" x14ac:dyDescent="0.3">
      <c r="A2" s="420"/>
      <c r="B2" s="420"/>
      <c r="C2" s="420"/>
      <c r="D2" s="420"/>
    </row>
    <row r="3" spans="1:6" s="117" customFormat="1" ht="25.5" customHeight="1" x14ac:dyDescent="0.3">
      <c r="A3" s="421" t="s">
        <v>696</v>
      </c>
      <c r="B3" s="421"/>
      <c r="C3" s="421"/>
      <c r="D3" s="421"/>
    </row>
    <row r="4" spans="1:6" s="19" customFormat="1" ht="54.75" customHeight="1" x14ac:dyDescent="0.3">
      <c r="A4" s="422" t="s">
        <v>645</v>
      </c>
      <c r="B4" s="422"/>
      <c r="C4" s="422"/>
      <c r="D4" s="422"/>
      <c r="E4" s="118"/>
      <c r="F4" s="118"/>
    </row>
    <row r="5" spans="1:6" s="19" customFormat="1" ht="48" x14ac:dyDescent="0.3">
      <c r="A5" s="119" t="s">
        <v>646</v>
      </c>
      <c r="B5" s="119" t="s">
        <v>647</v>
      </c>
      <c r="C5" s="119" t="s">
        <v>648</v>
      </c>
      <c r="D5" s="119" t="s">
        <v>649</v>
      </c>
    </row>
    <row r="6" spans="1:6" s="19" customFormat="1" x14ac:dyDescent="0.3">
      <c r="A6" s="119"/>
      <c r="B6" s="120"/>
      <c r="C6" s="119"/>
      <c r="D6" s="119"/>
    </row>
    <row r="7" spans="1:6" s="19" customFormat="1" x14ac:dyDescent="0.3">
      <c r="A7" s="121" t="s">
        <v>650</v>
      </c>
      <c r="B7" s="122">
        <v>0</v>
      </c>
      <c r="C7" s="123">
        <v>0</v>
      </c>
      <c r="D7" s="124">
        <f>B7*C7</f>
        <v>0</v>
      </c>
    </row>
    <row r="8" spans="1:6" s="19" customFormat="1" x14ac:dyDescent="0.3">
      <c r="A8" s="121" t="s">
        <v>651</v>
      </c>
      <c r="B8" s="122">
        <v>0</v>
      </c>
      <c r="C8" s="123">
        <v>0</v>
      </c>
      <c r="D8" s="124">
        <f>B8*C8</f>
        <v>0</v>
      </c>
    </row>
    <row r="9" spans="1:6" s="19" customFormat="1" x14ac:dyDescent="0.3">
      <c r="A9" s="121" t="s">
        <v>652</v>
      </c>
      <c r="B9" s="122">
        <v>0</v>
      </c>
      <c r="C9" s="123">
        <v>0</v>
      </c>
      <c r="D9" s="124">
        <f t="shared" ref="D9:D36" si="0">B9*C9</f>
        <v>0</v>
      </c>
    </row>
    <row r="10" spans="1:6" s="19" customFormat="1" x14ac:dyDescent="0.25">
      <c r="A10" s="121" t="s">
        <v>653</v>
      </c>
      <c r="B10" s="122">
        <v>0</v>
      </c>
      <c r="C10" s="123">
        <v>0</v>
      </c>
      <c r="D10" s="124">
        <f t="shared" si="0"/>
        <v>0</v>
      </c>
      <c r="F10" s="125"/>
    </row>
    <row r="11" spans="1:6" s="19" customFormat="1" x14ac:dyDescent="0.3">
      <c r="A11" s="121" t="s">
        <v>654</v>
      </c>
      <c r="B11" s="122">
        <v>0</v>
      </c>
      <c r="C11" s="123">
        <v>0</v>
      </c>
      <c r="D11" s="124">
        <f t="shared" si="0"/>
        <v>0</v>
      </c>
    </row>
    <row r="12" spans="1:6" s="19" customFormat="1" x14ac:dyDescent="0.3">
      <c r="A12" s="121" t="s">
        <v>655</v>
      </c>
      <c r="B12" s="122">
        <v>0</v>
      </c>
      <c r="C12" s="123">
        <v>0</v>
      </c>
      <c r="D12" s="124">
        <f t="shared" si="0"/>
        <v>0</v>
      </c>
    </row>
    <row r="13" spans="1:6" s="19" customFormat="1" x14ac:dyDescent="0.3">
      <c r="A13" s="121" t="s">
        <v>656</v>
      </c>
      <c r="B13" s="122">
        <v>0</v>
      </c>
      <c r="C13" s="123">
        <v>0</v>
      </c>
      <c r="D13" s="124">
        <f t="shared" si="0"/>
        <v>0</v>
      </c>
    </row>
    <row r="14" spans="1:6" s="19" customFormat="1" x14ac:dyDescent="0.3">
      <c r="A14" s="121" t="s">
        <v>657</v>
      </c>
      <c r="B14" s="122">
        <v>0</v>
      </c>
      <c r="C14" s="123">
        <v>0</v>
      </c>
      <c r="D14" s="124">
        <f t="shared" si="0"/>
        <v>0</v>
      </c>
    </row>
    <row r="15" spans="1:6" s="19" customFormat="1" x14ac:dyDescent="0.3">
      <c r="A15" s="121" t="s">
        <v>658</v>
      </c>
      <c r="B15" s="122">
        <v>0</v>
      </c>
      <c r="C15" s="123">
        <v>0</v>
      </c>
      <c r="D15" s="124">
        <f t="shared" si="0"/>
        <v>0</v>
      </c>
    </row>
    <row r="16" spans="1:6" s="19" customFormat="1" x14ac:dyDescent="0.3">
      <c r="A16" s="121" t="s">
        <v>659</v>
      </c>
      <c r="B16" s="122">
        <v>0</v>
      </c>
      <c r="C16" s="123">
        <v>0</v>
      </c>
      <c r="D16" s="124">
        <f t="shared" si="0"/>
        <v>0</v>
      </c>
    </row>
    <row r="17" spans="1:4" s="19" customFormat="1" x14ac:dyDescent="0.3">
      <c r="A17" s="121" t="s">
        <v>660</v>
      </c>
      <c r="B17" s="122">
        <v>0</v>
      </c>
      <c r="C17" s="123">
        <v>0</v>
      </c>
      <c r="D17" s="124">
        <f t="shared" si="0"/>
        <v>0</v>
      </c>
    </row>
    <row r="18" spans="1:4" s="19" customFormat="1" x14ac:dyDescent="0.3">
      <c r="A18" s="121" t="s">
        <v>661</v>
      </c>
      <c r="B18" s="122">
        <v>0</v>
      </c>
      <c r="C18" s="123">
        <v>0</v>
      </c>
      <c r="D18" s="124">
        <f t="shared" si="0"/>
        <v>0</v>
      </c>
    </row>
    <row r="19" spans="1:4" s="19" customFormat="1" x14ac:dyDescent="0.3">
      <c r="A19" s="121" t="s">
        <v>662</v>
      </c>
      <c r="B19" s="122">
        <v>0</v>
      </c>
      <c r="C19" s="123">
        <v>0</v>
      </c>
      <c r="D19" s="124">
        <f t="shared" si="0"/>
        <v>0</v>
      </c>
    </row>
    <row r="20" spans="1:4" s="19" customFormat="1" x14ac:dyDescent="0.3">
      <c r="A20" s="121" t="s">
        <v>663</v>
      </c>
      <c r="B20" s="122">
        <v>0</v>
      </c>
      <c r="C20" s="123">
        <v>0</v>
      </c>
      <c r="D20" s="124">
        <f t="shared" si="0"/>
        <v>0</v>
      </c>
    </row>
    <row r="21" spans="1:4" s="19" customFormat="1" x14ac:dyDescent="0.3">
      <c r="A21" s="121" t="s">
        <v>664</v>
      </c>
      <c r="B21" s="122">
        <v>0</v>
      </c>
      <c r="C21" s="123">
        <v>0</v>
      </c>
      <c r="D21" s="124">
        <f t="shared" si="0"/>
        <v>0</v>
      </c>
    </row>
    <row r="22" spans="1:4" s="19" customFormat="1" x14ac:dyDescent="0.3">
      <c r="A22" s="121" t="s">
        <v>665</v>
      </c>
      <c r="B22" s="122">
        <v>0</v>
      </c>
      <c r="C22" s="123">
        <v>0</v>
      </c>
      <c r="D22" s="124">
        <f t="shared" si="0"/>
        <v>0</v>
      </c>
    </row>
    <row r="23" spans="1:4" s="19" customFormat="1" x14ac:dyDescent="0.3">
      <c r="A23" s="121" t="s">
        <v>666</v>
      </c>
      <c r="B23" s="122">
        <v>0</v>
      </c>
      <c r="C23" s="123">
        <v>0</v>
      </c>
      <c r="D23" s="124">
        <f t="shared" si="0"/>
        <v>0</v>
      </c>
    </row>
    <row r="24" spans="1:4" s="19" customFormat="1" x14ac:dyDescent="0.3">
      <c r="A24" s="121" t="s">
        <v>667</v>
      </c>
      <c r="B24" s="122">
        <v>0</v>
      </c>
      <c r="C24" s="123">
        <v>0</v>
      </c>
      <c r="D24" s="124">
        <f t="shared" si="0"/>
        <v>0</v>
      </c>
    </row>
    <row r="25" spans="1:4" s="19" customFormat="1" x14ac:dyDescent="0.3">
      <c r="A25" s="121" t="s">
        <v>668</v>
      </c>
      <c r="B25" s="122">
        <v>0</v>
      </c>
      <c r="C25" s="123">
        <v>0</v>
      </c>
      <c r="D25" s="124">
        <f t="shared" si="0"/>
        <v>0</v>
      </c>
    </row>
    <row r="26" spans="1:4" s="19" customFormat="1" x14ac:dyDescent="0.3">
      <c r="A26" s="121" t="s">
        <v>669</v>
      </c>
      <c r="B26" s="122">
        <v>0</v>
      </c>
      <c r="C26" s="123">
        <v>0</v>
      </c>
      <c r="D26" s="124">
        <f t="shared" si="0"/>
        <v>0</v>
      </c>
    </row>
    <row r="27" spans="1:4" s="19" customFormat="1" x14ac:dyDescent="0.3">
      <c r="A27" s="121" t="s">
        <v>670</v>
      </c>
      <c r="B27" s="122">
        <v>0</v>
      </c>
      <c r="C27" s="123">
        <v>0</v>
      </c>
      <c r="D27" s="124">
        <f t="shared" si="0"/>
        <v>0</v>
      </c>
    </row>
    <row r="28" spans="1:4" s="19" customFormat="1" x14ac:dyDescent="0.3">
      <c r="A28" s="121" t="s">
        <v>671</v>
      </c>
      <c r="B28" s="122">
        <v>0</v>
      </c>
      <c r="C28" s="123">
        <v>0</v>
      </c>
      <c r="D28" s="124">
        <f t="shared" si="0"/>
        <v>0</v>
      </c>
    </row>
    <row r="29" spans="1:4" s="19" customFormat="1" x14ac:dyDescent="0.3">
      <c r="A29" s="121" t="s">
        <v>672</v>
      </c>
      <c r="B29" s="122">
        <v>0</v>
      </c>
      <c r="C29" s="123">
        <v>0</v>
      </c>
      <c r="D29" s="124">
        <f t="shared" si="0"/>
        <v>0</v>
      </c>
    </row>
    <row r="30" spans="1:4" s="19" customFormat="1" x14ac:dyDescent="0.3">
      <c r="A30" s="121" t="s">
        <v>673</v>
      </c>
      <c r="B30" s="122">
        <v>0</v>
      </c>
      <c r="C30" s="123">
        <v>0</v>
      </c>
      <c r="D30" s="124">
        <f t="shared" si="0"/>
        <v>0</v>
      </c>
    </row>
    <row r="31" spans="1:4" s="19" customFormat="1" x14ac:dyDescent="0.3">
      <c r="A31" s="121" t="s">
        <v>674</v>
      </c>
      <c r="B31" s="122">
        <v>0</v>
      </c>
      <c r="C31" s="123">
        <v>0</v>
      </c>
      <c r="D31" s="124">
        <f t="shared" si="0"/>
        <v>0</v>
      </c>
    </row>
    <row r="32" spans="1:4" s="19" customFormat="1" x14ac:dyDescent="0.3">
      <c r="A32" s="121" t="s">
        <v>675</v>
      </c>
      <c r="B32" s="122">
        <v>0</v>
      </c>
      <c r="C32" s="123">
        <v>0</v>
      </c>
      <c r="D32" s="124">
        <f t="shared" si="0"/>
        <v>0</v>
      </c>
    </row>
    <row r="33" spans="1:4" s="19" customFormat="1" x14ac:dyDescent="0.3">
      <c r="A33" s="121" t="s">
        <v>676</v>
      </c>
      <c r="B33" s="122">
        <v>0</v>
      </c>
      <c r="C33" s="123">
        <v>0</v>
      </c>
      <c r="D33" s="124">
        <f t="shared" si="0"/>
        <v>0</v>
      </c>
    </row>
    <row r="34" spans="1:4" s="19" customFormat="1" x14ac:dyDescent="0.3">
      <c r="A34" s="121" t="s">
        <v>677</v>
      </c>
      <c r="B34" s="122">
        <v>0</v>
      </c>
      <c r="C34" s="123">
        <v>0</v>
      </c>
      <c r="D34" s="124">
        <f t="shared" si="0"/>
        <v>0</v>
      </c>
    </row>
    <row r="35" spans="1:4" s="19" customFormat="1" x14ac:dyDescent="0.3">
      <c r="A35" s="121" t="s">
        <v>678</v>
      </c>
      <c r="B35" s="122">
        <v>0</v>
      </c>
      <c r="C35" s="123">
        <v>0</v>
      </c>
      <c r="D35" s="124">
        <f>B35*C35</f>
        <v>0</v>
      </c>
    </row>
    <row r="36" spans="1:4" s="19" customFormat="1" x14ac:dyDescent="0.3">
      <c r="A36" s="121" t="s">
        <v>679</v>
      </c>
      <c r="B36" s="122">
        <v>0</v>
      </c>
      <c r="C36" s="123">
        <v>0</v>
      </c>
      <c r="D36" s="124">
        <f t="shared" si="0"/>
        <v>0</v>
      </c>
    </row>
    <row r="37" spans="1:4" s="19" customFormat="1" x14ac:dyDescent="0.3">
      <c r="A37" s="126" t="s">
        <v>680</v>
      </c>
      <c r="B37" s="127">
        <f>SUM(B7:B36)</f>
        <v>0</v>
      </c>
      <c r="C37" s="128"/>
      <c r="D37" s="127">
        <f>SUM(D7:D36)</f>
        <v>0</v>
      </c>
    </row>
  </sheetData>
  <sheetProtection algorithmName="SHA-512" hashValue="IB/yQbdMSHEdt8oTmFSyZqudb1dyVjchro4CH9kh/+3acUJGO6WijfBaa52sSg9ZeTeTSLyaa1iVweilWayLUg==" saltValue="r2WZG78nNzgvRFhFnQ53ZA==" spinCount="100000" sheet="1" objects="1" scenarios="1"/>
  <mergeCells count="4">
    <mergeCell ref="A1:D1"/>
    <mergeCell ref="A3:D3"/>
    <mergeCell ref="A4:D4"/>
    <mergeCell ref="A2:D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5962A395-E5EE-4ACA-8202-9CBB292F5A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DDFE0F-2F45-4C67-9216-FB7D7708CD8E}">
  <ds:schemaRefs>
    <ds:schemaRef ds:uri="http://schemas.microsoft.com/sharepoint/v3/contenttype/forms"/>
  </ds:schemaRefs>
</ds:datastoreItem>
</file>

<file path=customXml/itemProps3.xml><?xml version="1.0" encoding="utf-8"?>
<ds:datastoreItem xmlns:ds="http://schemas.openxmlformats.org/officeDocument/2006/customXml" ds:itemID="{9776B537-7FA6-44EF-A202-BE759A55EC2F}">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13</vt:i4>
      </vt:variant>
      <vt:variant>
        <vt:lpstr>Zone denumite</vt:lpstr>
      </vt:variant>
      <vt:variant>
        <vt:i4>7</vt:i4>
      </vt:variant>
    </vt:vector>
  </HeadingPairs>
  <TitlesOfParts>
    <vt:vector size="20" baseType="lpstr">
      <vt:lpstr>0-Instructiuni</vt:lpstr>
      <vt:lpstr>1- Situatii Financiare</vt:lpstr>
      <vt:lpstr>2- Dificultate Societate</vt:lpstr>
      <vt:lpstr>3- Bugetul proiectului</vt:lpstr>
      <vt:lpstr>Foaie1</vt:lpstr>
      <vt:lpstr>4A-Deviz Obiectiv CD</vt:lpstr>
      <vt:lpstr>Foaie3</vt:lpstr>
      <vt:lpstr>4B-Deviz Obiectiv Productie</vt:lpstr>
      <vt:lpstr>5- Imobilizari</vt:lpstr>
      <vt:lpstr>6- Proiectii financiare</vt:lpstr>
      <vt:lpstr>Export SMIS A NU SE ANEXA!</vt:lpstr>
      <vt:lpstr>7-Buget Sintetic</vt:lpstr>
      <vt:lpstr>Foaie2</vt:lpstr>
      <vt:lpstr>'0-Instructiuni'!Zona_de_imprimat</vt:lpstr>
      <vt:lpstr>'1- Situatii Financiare'!Zona_de_imprimat</vt:lpstr>
      <vt:lpstr>'2- Dificultate Societate'!Zona_de_imprimat</vt:lpstr>
      <vt:lpstr>'3- Bugetul proiectului'!Zona_de_imprimat</vt:lpstr>
      <vt:lpstr>'4A-Deviz Obiectiv CD'!Zona_de_imprimat</vt:lpstr>
      <vt:lpstr>'4B-Deviz Obiectiv Productie'!Zona_de_imprimat</vt:lpstr>
      <vt:lpstr>'7-Buget Sintetic'!Zona_de_imprimat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2023-11-27T09:56:26Z</cp:lastPrinted>
  <dcterms:created xsi:type="dcterms:W3CDTF">2022-07-11T19:00:50Z</dcterms:created>
  <dcterms:modified xsi:type="dcterms:W3CDTF">2023-11-27T09:56:30Z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ies>
</file>